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iga.blate\Documents\Iepirkumi\Uzaicinajumi_2016\1_pliederu_iela\"/>
    </mc:Choice>
  </mc:AlternateContent>
  <bookViews>
    <workbookView xWindow="0" yWindow="0" windowWidth="23040" windowHeight="10656" tabRatio="963" activeTab="5"/>
  </bookViews>
  <sheets>
    <sheet name="KOPTĀME" sheetId="157" r:id="rId1"/>
    <sheet name="KOPSAV." sheetId="150" r:id="rId2"/>
    <sheet name="Apvienotā CD tāme" sheetId="164" r:id="rId3"/>
    <sheet name="Lokālā tāme Nr.4" sheetId="161" r:id="rId4"/>
    <sheet name="Lokālā tāme Nr.5" sheetId="160" r:id="rId5"/>
    <sheet name="Lokālā tāme Nr.6" sheetId="159" r:id="rId6"/>
    <sheet name="Lokālā tāme Nr.7" sheetId="149" r:id="rId7"/>
  </sheets>
  <definedNames>
    <definedName name="_xlnm.Print_Area" localSheetId="1">KOPSAV.!$A$11:$H$41</definedName>
    <definedName name="_xlnm.Print_Area" localSheetId="6">'Lokālā tāme Nr.7'!$A$9:$O$37</definedName>
    <definedName name="_xlnm.Print_Titles" localSheetId="1">KOPSAV.!$11:$30</definedName>
    <definedName name="_xlnm.Print_Titles" localSheetId="6">'Lokālā tāme Nr.7'!$12:$14</definedName>
  </definedNames>
  <calcPr calcId="152511"/>
</workbook>
</file>

<file path=xl/calcChain.xml><?xml version="1.0" encoding="utf-8"?>
<calcChain xmlns="http://schemas.openxmlformats.org/spreadsheetml/2006/main">
  <c r="G17" i="149" l="1"/>
  <c r="J17" i="149" s="1"/>
  <c r="K17" i="149"/>
  <c r="L17" i="149"/>
  <c r="M17" i="149"/>
  <c r="N17" i="149"/>
  <c r="G18" i="149"/>
  <c r="J18" i="149" s="1"/>
  <c r="K18" i="149"/>
  <c r="M18" i="149"/>
  <c r="N18" i="149"/>
  <c r="G22" i="149"/>
  <c r="J22" i="149" s="1"/>
  <c r="K22" i="149"/>
  <c r="L22" i="149"/>
  <c r="M22" i="149"/>
  <c r="N22" i="149"/>
  <c r="G34" i="159"/>
  <c r="J34" i="159" s="1"/>
  <c r="K34" i="159"/>
  <c r="L34" i="159"/>
  <c r="M34" i="159"/>
  <c r="N34" i="159"/>
  <c r="G32" i="159"/>
  <c r="J32" i="159"/>
  <c r="K32" i="159"/>
  <c r="L32" i="159"/>
  <c r="M32" i="159"/>
  <c r="N32" i="159"/>
  <c r="O22" i="149" l="1"/>
  <c r="O17" i="149"/>
  <c r="L18" i="149"/>
  <c r="O18" i="149" s="1"/>
  <c r="O32" i="159"/>
  <c r="O34" i="159"/>
  <c r="D40" i="164"/>
  <c r="N40" i="164" s="1"/>
  <c r="D36" i="164"/>
  <c r="D29" i="164"/>
  <c r="N29" i="164" s="1"/>
  <c r="D66" i="164"/>
  <c r="D60" i="164"/>
  <c r="M60" i="164" s="1"/>
  <c r="D59" i="164"/>
  <c r="M59" i="164" s="1"/>
  <c r="D57" i="164"/>
  <c r="N57" i="164" s="1"/>
  <c r="D54" i="164"/>
  <c r="N54" i="164" s="1"/>
  <c r="D52" i="164"/>
  <c r="M52" i="164" s="1"/>
  <c r="D51" i="164"/>
  <c r="M51" i="164" s="1"/>
  <c r="D50" i="164"/>
  <c r="M50" i="164" s="1"/>
  <c r="D48" i="164"/>
  <c r="D45" i="164"/>
  <c r="N45" i="164" s="1"/>
  <c r="D44" i="164"/>
  <c r="N44" i="164" s="1"/>
  <c r="D42" i="164"/>
  <c r="N42" i="164" s="1"/>
  <c r="D39" i="164"/>
  <c r="M39" i="164" s="1"/>
  <c r="D38" i="164"/>
  <c r="N38" i="164" s="1"/>
  <c r="D35" i="164"/>
  <c r="D30" i="164"/>
  <c r="N30" i="164" s="1"/>
  <c r="D28" i="164"/>
  <c r="D26" i="164"/>
  <c r="D25" i="164"/>
  <c r="D27" i="164" s="1"/>
  <c r="D24" i="164"/>
  <c r="D23" i="164"/>
  <c r="N23" i="164" s="1"/>
  <c r="D19" i="164"/>
  <c r="D18" i="164"/>
  <c r="M18" i="164" s="1"/>
  <c r="D17" i="164"/>
  <c r="D16" i="164"/>
  <c r="N16" i="164" s="1"/>
  <c r="D15" i="164"/>
  <c r="D14" i="164"/>
  <c r="M14" i="164" s="1"/>
  <c r="G66" i="164"/>
  <c r="J66" i="164" s="1"/>
  <c r="N66" i="164"/>
  <c r="N65" i="164"/>
  <c r="M65" i="164"/>
  <c r="K65" i="164"/>
  <c r="G65" i="164"/>
  <c r="L65" i="164" s="1"/>
  <c r="N64" i="164"/>
  <c r="M64" i="164"/>
  <c r="K64" i="164"/>
  <c r="G64" i="164"/>
  <c r="L64" i="164" s="1"/>
  <c r="N63" i="164"/>
  <c r="M63" i="164"/>
  <c r="K63" i="164"/>
  <c r="G63" i="164"/>
  <c r="L63" i="164" s="1"/>
  <c r="N62" i="164"/>
  <c r="M62" i="164"/>
  <c r="K62" i="164"/>
  <c r="G62" i="164"/>
  <c r="L62" i="164" s="1"/>
  <c r="N61" i="164"/>
  <c r="M61" i="164"/>
  <c r="K61" i="164"/>
  <c r="G61" i="164"/>
  <c r="L61" i="164" s="1"/>
  <c r="N60" i="164"/>
  <c r="K60" i="164"/>
  <c r="G60" i="164"/>
  <c r="N59" i="164"/>
  <c r="K59" i="164"/>
  <c r="G59" i="164"/>
  <c r="N58" i="164"/>
  <c r="M58" i="164"/>
  <c r="K58" i="164"/>
  <c r="G58" i="164"/>
  <c r="L58" i="164" s="1"/>
  <c r="G57" i="164"/>
  <c r="J57" i="164" s="1"/>
  <c r="N56" i="164"/>
  <c r="M56" i="164"/>
  <c r="K56" i="164"/>
  <c r="G56" i="164"/>
  <c r="L56" i="164" s="1"/>
  <c r="M54" i="164"/>
  <c r="G54" i="164"/>
  <c r="L54" i="164" s="1"/>
  <c r="N53" i="164"/>
  <c r="M53" i="164"/>
  <c r="K53" i="164"/>
  <c r="G53" i="164"/>
  <c r="L53" i="164" s="1"/>
  <c r="N52" i="164"/>
  <c r="K52" i="164"/>
  <c r="G52" i="164"/>
  <c r="N51" i="164"/>
  <c r="K51" i="164"/>
  <c r="G51" i="164"/>
  <c r="N50" i="164"/>
  <c r="K50" i="164"/>
  <c r="G50" i="164"/>
  <c r="N49" i="164"/>
  <c r="M49" i="164"/>
  <c r="K49" i="164"/>
  <c r="G49" i="164"/>
  <c r="L49" i="164" s="1"/>
  <c r="G48" i="164"/>
  <c r="J48" i="164" s="1"/>
  <c r="N48" i="164"/>
  <c r="N47" i="164"/>
  <c r="M47" i="164"/>
  <c r="K47" i="164"/>
  <c r="G47" i="164"/>
  <c r="L47" i="164" s="1"/>
  <c r="N46" i="164"/>
  <c r="M46" i="164"/>
  <c r="K46" i="164"/>
  <c r="G46" i="164"/>
  <c r="L46" i="164" s="1"/>
  <c r="G45" i="164"/>
  <c r="J45" i="164" s="1"/>
  <c r="G44" i="164"/>
  <c r="J44" i="164" s="1"/>
  <c r="G43" i="164"/>
  <c r="J43" i="164" s="1"/>
  <c r="N43" i="164"/>
  <c r="G42" i="164"/>
  <c r="J42" i="164" s="1"/>
  <c r="G41" i="164"/>
  <c r="J41" i="164" s="1"/>
  <c r="N41" i="164"/>
  <c r="G40" i="164"/>
  <c r="J40" i="164" s="1"/>
  <c r="N39" i="164"/>
  <c r="K39" i="164"/>
  <c r="G39" i="164"/>
  <c r="G38" i="164"/>
  <c r="J38" i="164" s="1"/>
  <c r="G37" i="164"/>
  <c r="J37" i="164" s="1"/>
  <c r="N37" i="164"/>
  <c r="G36" i="164"/>
  <c r="J36" i="164" s="1"/>
  <c r="N36" i="164"/>
  <c r="G35" i="164"/>
  <c r="J35" i="164" s="1"/>
  <c r="N35" i="164"/>
  <c r="N32" i="164"/>
  <c r="M32" i="164"/>
  <c r="K32" i="164"/>
  <c r="G32" i="164"/>
  <c r="L32" i="164" s="1"/>
  <c r="N31" i="164"/>
  <c r="M31" i="164"/>
  <c r="K31" i="164"/>
  <c r="G31" i="164"/>
  <c r="L31" i="164" s="1"/>
  <c r="G30" i="164"/>
  <c r="J30" i="164" s="1"/>
  <c r="G29" i="164"/>
  <c r="J29" i="164" s="1"/>
  <c r="G28" i="164"/>
  <c r="J28" i="164" s="1"/>
  <c r="N28" i="164"/>
  <c r="G27" i="164"/>
  <c r="J27" i="164" s="1"/>
  <c r="G26" i="164"/>
  <c r="J26" i="164" s="1"/>
  <c r="N26" i="164"/>
  <c r="G25" i="164"/>
  <c r="J25" i="164" s="1"/>
  <c r="G24" i="164"/>
  <c r="J24" i="164" s="1"/>
  <c r="N24" i="164"/>
  <c r="G23" i="164"/>
  <c r="J23" i="164" s="1"/>
  <c r="N22" i="164"/>
  <c r="M22" i="164"/>
  <c r="K22" i="164"/>
  <c r="G22" i="164"/>
  <c r="L22" i="164" s="1"/>
  <c r="N21" i="164"/>
  <c r="M21" i="164"/>
  <c r="K21" i="164"/>
  <c r="G21" i="164"/>
  <c r="L21" i="164" s="1"/>
  <c r="N20" i="164"/>
  <c r="M20" i="164"/>
  <c r="K20" i="164"/>
  <c r="G20" i="164"/>
  <c r="L20" i="164" s="1"/>
  <c r="M19" i="164"/>
  <c r="G19" i="164"/>
  <c r="L19" i="164" s="1"/>
  <c r="N18" i="164"/>
  <c r="K18" i="164"/>
  <c r="G18" i="164"/>
  <c r="M17" i="164"/>
  <c r="G17" i="164"/>
  <c r="L17" i="164" s="1"/>
  <c r="G16" i="164"/>
  <c r="J16" i="164" s="1"/>
  <c r="G15" i="164"/>
  <c r="J15" i="164" s="1"/>
  <c r="N15" i="164"/>
  <c r="N14" i="164"/>
  <c r="K14" i="164"/>
  <c r="G14" i="164"/>
  <c r="N27" i="161"/>
  <c r="M27" i="161"/>
  <c r="K27" i="161"/>
  <c r="G27" i="161"/>
  <c r="L27" i="161" s="1"/>
  <c r="G46" i="159"/>
  <c r="L46" i="159" s="1"/>
  <c r="G45" i="159"/>
  <c r="L45" i="159" s="1"/>
  <c r="G44" i="159"/>
  <c r="L44" i="159" s="1"/>
  <c r="G43" i="159"/>
  <c r="L43" i="159" s="1"/>
  <c r="G42" i="159"/>
  <c r="G41" i="159"/>
  <c r="L41" i="159" s="1"/>
  <c r="G40" i="159"/>
  <c r="L40" i="159" s="1"/>
  <c r="G39" i="159"/>
  <c r="L39" i="159" s="1"/>
  <c r="G38" i="159"/>
  <c r="L38" i="159" s="1"/>
  <c r="G37" i="159"/>
  <c r="L37" i="159" s="1"/>
  <c r="G36" i="159"/>
  <c r="L36" i="159" s="1"/>
  <c r="G35" i="159"/>
  <c r="G33" i="159"/>
  <c r="L33" i="159" s="1"/>
  <c r="G31" i="159"/>
  <c r="G30" i="159"/>
  <c r="L30" i="159" s="1"/>
  <c r="G29" i="159"/>
  <c r="G28" i="159"/>
  <c r="L28" i="159" s="1"/>
  <c r="G27" i="159"/>
  <c r="G26" i="159"/>
  <c r="L26" i="159" s="1"/>
  <c r="G25" i="159"/>
  <c r="G24" i="159"/>
  <c r="L24" i="159" s="1"/>
  <c r="G23" i="159"/>
  <c r="G22" i="159"/>
  <c r="L22" i="159" s="1"/>
  <c r="G21" i="159"/>
  <c r="G20" i="159"/>
  <c r="L20" i="159" s="1"/>
  <c r="G19" i="159"/>
  <c r="G18" i="159"/>
  <c r="L18" i="159" s="1"/>
  <c r="G33" i="149"/>
  <c r="L33" i="149" s="1"/>
  <c r="G32" i="149"/>
  <c r="G31" i="149"/>
  <c r="L31" i="149" s="1"/>
  <c r="G30" i="149"/>
  <c r="L30" i="149" s="1"/>
  <c r="G29" i="149"/>
  <c r="L29" i="149" s="1"/>
  <c r="G28" i="149"/>
  <c r="G27" i="149"/>
  <c r="L27" i="149" s="1"/>
  <c r="G26" i="149"/>
  <c r="L26" i="149" s="1"/>
  <c r="G25" i="149"/>
  <c r="L25" i="149" s="1"/>
  <c r="G24" i="149"/>
  <c r="G23" i="149"/>
  <c r="L23" i="149" s="1"/>
  <c r="G21" i="149"/>
  <c r="L21" i="149" s="1"/>
  <c r="G20" i="149"/>
  <c r="G19" i="149"/>
  <c r="L19" i="149" s="1"/>
  <c r="G16" i="149"/>
  <c r="N15" i="149"/>
  <c r="M15" i="149"/>
  <c r="K15" i="149"/>
  <c r="G15" i="149"/>
  <c r="L15" i="149" s="1"/>
  <c r="N34" i="149"/>
  <c r="M34" i="149"/>
  <c r="K34" i="149"/>
  <c r="G34" i="149"/>
  <c r="L34" i="149" s="1"/>
  <c r="N24" i="161"/>
  <c r="N21" i="161"/>
  <c r="N20" i="161"/>
  <c r="N18" i="161"/>
  <c r="N17" i="161"/>
  <c r="N16" i="161"/>
  <c r="N23" i="161"/>
  <c r="M23" i="161"/>
  <c r="K23" i="161"/>
  <c r="G23" i="161"/>
  <c r="L23" i="161" s="1"/>
  <c r="N15" i="161"/>
  <c r="N28" i="161" s="1"/>
  <c r="G21" i="150" s="1"/>
  <c r="N17" i="159"/>
  <c r="N33" i="149"/>
  <c r="M33" i="149"/>
  <c r="K33" i="149"/>
  <c r="N32" i="149"/>
  <c r="M32" i="149"/>
  <c r="K32" i="149"/>
  <c r="L32" i="149"/>
  <c r="N31" i="149"/>
  <c r="M31" i="149"/>
  <c r="K31" i="149"/>
  <c r="N30" i="149"/>
  <c r="M30" i="149"/>
  <c r="K30" i="149"/>
  <c r="N29" i="149"/>
  <c r="M29" i="149"/>
  <c r="K29" i="149"/>
  <c r="N28" i="149"/>
  <c r="M28" i="149"/>
  <c r="K28" i="149"/>
  <c r="L28" i="149"/>
  <c r="N27" i="149"/>
  <c r="M27" i="149"/>
  <c r="K27" i="149"/>
  <c r="N26" i="149"/>
  <c r="M26" i="149"/>
  <c r="K26" i="149"/>
  <c r="N25" i="149"/>
  <c r="M25" i="149"/>
  <c r="K25" i="149"/>
  <c r="N24" i="149"/>
  <c r="M24" i="149"/>
  <c r="K24" i="149"/>
  <c r="L24" i="149"/>
  <c r="N23" i="149"/>
  <c r="M23" i="149"/>
  <c r="K23" i="149"/>
  <c r="N21" i="149"/>
  <c r="M21" i="149"/>
  <c r="K21" i="149"/>
  <c r="N20" i="149"/>
  <c r="M20" i="149"/>
  <c r="K20" i="149"/>
  <c r="L20" i="149"/>
  <c r="N19" i="149"/>
  <c r="M19" i="149"/>
  <c r="K19" i="149"/>
  <c r="N16" i="149"/>
  <c r="M24" i="161"/>
  <c r="K24" i="161"/>
  <c r="G24" i="161"/>
  <c r="L24" i="161" s="1"/>
  <c r="M21" i="161"/>
  <c r="K21" i="161"/>
  <c r="G21" i="161"/>
  <c r="L21" i="161" s="1"/>
  <c r="O21" i="161" s="1"/>
  <c r="M20" i="161"/>
  <c r="K20" i="161"/>
  <c r="G20" i="161"/>
  <c r="L20" i="161" s="1"/>
  <c r="M18" i="161"/>
  <c r="K18" i="161"/>
  <c r="G18" i="161"/>
  <c r="L18" i="161" s="1"/>
  <c r="O18" i="161" s="1"/>
  <c r="M17" i="161"/>
  <c r="K17" i="161"/>
  <c r="G17" i="161"/>
  <c r="L17" i="161" s="1"/>
  <c r="M16" i="161"/>
  <c r="K16" i="161"/>
  <c r="G16" i="161"/>
  <c r="L16" i="161" s="1"/>
  <c r="O16" i="161" s="1"/>
  <c r="M15" i="161"/>
  <c r="K15" i="161"/>
  <c r="G15" i="161"/>
  <c r="L15" i="161" s="1"/>
  <c r="O30" i="160"/>
  <c r="N30" i="160"/>
  <c r="L30" i="160"/>
  <c r="H30" i="160"/>
  <c r="M30" i="160" s="1"/>
  <c r="O29" i="160"/>
  <c r="N29" i="160"/>
  <c r="L29" i="160"/>
  <c r="H29" i="160"/>
  <c r="M29" i="160" s="1"/>
  <c r="O28" i="160"/>
  <c r="N28" i="160"/>
  <c r="L28" i="160"/>
  <c r="H28" i="160"/>
  <c r="M28" i="160" s="1"/>
  <c r="O27" i="160"/>
  <c r="N27" i="160"/>
  <c r="L27" i="160"/>
  <c r="H27" i="160"/>
  <c r="M27" i="160" s="1"/>
  <c r="O26" i="160"/>
  <c r="N26" i="160"/>
  <c r="L26" i="160"/>
  <c r="H26" i="160"/>
  <c r="M26" i="160" s="1"/>
  <c r="O25" i="160"/>
  <c r="N25" i="160"/>
  <c r="L25" i="160"/>
  <c r="H25" i="160"/>
  <c r="M25" i="160" s="1"/>
  <c r="O24" i="160"/>
  <c r="N24" i="160"/>
  <c r="L24" i="160"/>
  <c r="H24" i="160"/>
  <c r="M24" i="160" s="1"/>
  <c r="O23" i="160"/>
  <c r="N23" i="160"/>
  <c r="L23" i="160"/>
  <c r="H23" i="160"/>
  <c r="M23" i="160" s="1"/>
  <c r="O22" i="160"/>
  <c r="N22" i="160"/>
  <c r="L22" i="160"/>
  <c r="H22" i="160"/>
  <c r="M22" i="160" s="1"/>
  <c r="O21" i="160"/>
  <c r="N21" i="160"/>
  <c r="L21" i="160"/>
  <c r="H21" i="160"/>
  <c r="M21" i="160" s="1"/>
  <c r="O20" i="160"/>
  <c r="N20" i="160"/>
  <c r="L20" i="160"/>
  <c r="H20" i="160"/>
  <c r="M20" i="160" s="1"/>
  <c r="O19" i="160"/>
  <c r="N19" i="160"/>
  <c r="L19" i="160"/>
  <c r="H19" i="160"/>
  <c r="M19" i="160" s="1"/>
  <c r="O18" i="160"/>
  <c r="N18" i="160"/>
  <c r="L18" i="160"/>
  <c r="H18" i="160"/>
  <c r="M18" i="160" s="1"/>
  <c r="O17" i="160"/>
  <c r="N17" i="160"/>
  <c r="L17" i="160"/>
  <c r="H17" i="160"/>
  <c r="M17" i="160" s="1"/>
  <c r="O16" i="160"/>
  <c r="N16" i="160"/>
  <c r="L16" i="160"/>
  <c r="H16" i="160"/>
  <c r="M16" i="160" s="1"/>
  <c r="O15" i="160"/>
  <c r="N15" i="160"/>
  <c r="L15" i="160"/>
  <c r="H15" i="160"/>
  <c r="M15" i="160" s="1"/>
  <c r="O14" i="160"/>
  <c r="O31" i="160" s="1"/>
  <c r="G22" i="150" s="1"/>
  <c r="N14" i="160"/>
  <c r="N31" i="160" s="1"/>
  <c r="F22" i="150" s="1"/>
  <c r="L14" i="160"/>
  <c r="L31" i="160" s="1"/>
  <c r="H22" i="150" s="1"/>
  <c r="H14" i="160"/>
  <c r="M14" i="160" s="1"/>
  <c r="N46" i="159"/>
  <c r="M46" i="159"/>
  <c r="K46" i="159"/>
  <c r="N45" i="159"/>
  <c r="M45" i="159"/>
  <c r="K45" i="159"/>
  <c r="N44" i="159"/>
  <c r="M44" i="159"/>
  <c r="K44" i="159"/>
  <c r="N43" i="159"/>
  <c r="M43" i="159"/>
  <c r="K43" i="159"/>
  <c r="N42" i="159"/>
  <c r="M42" i="159"/>
  <c r="K42" i="159"/>
  <c r="L42" i="159"/>
  <c r="N41" i="159"/>
  <c r="M41" i="159"/>
  <c r="K41" i="159"/>
  <c r="N40" i="159"/>
  <c r="M40" i="159"/>
  <c r="K40" i="159"/>
  <c r="N39" i="159"/>
  <c r="M39" i="159"/>
  <c r="K39" i="159"/>
  <c r="N38" i="159"/>
  <c r="M38" i="159"/>
  <c r="K38" i="159"/>
  <c r="N37" i="159"/>
  <c r="M37" i="159"/>
  <c r="K37" i="159"/>
  <c r="N36" i="159"/>
  <c r="M36" i="159"/>
  <c r="K36" i="159"/>
  <c r="N35" i="159"/>
  <c r="M35" i="159"/>
  <c r="K35" i="159"/>
  <c r="L35" i="159"/>
  <c r="N33" i="159"/>
  <c r="M33" i="159"/>
  <c r="K33" i="159"/>
  <c r="N31" i="159"/>
  <c r="M31" i="159"/>
  <c r="K31" i="159"/>
  <c r="L31" i="159"/>
  <c r="N30" i="159"/>
  <c r="M30" i="159"/>
  <c r="K30" i="159"/>
  <c r="N29" i="159"/>
  <c r="M29" i="159"/>
  <c r="K29" i="159"/>
  <c r="L29" i="159"/>
  <c r="N28" i="159"/>
  <c r="M28" i="159"/>
  <c r="K28" i="159"/>
  <c r="N27" i="159"/>
  <c r="M27" i="159"/>
  <c r="K27" i="159"/>
  <c r="L27" i="159"/>
  <c r="N26" i="159"/>
  <c r="M26" i="159"/>
  <c r="K26" i="159"/>
  <c r="N25" i="159"/>
  <c r="M25" i="159"/>
  <c r="K25" i="159"/>
  <c r="L25" i="159"/>
  <c r="N24" i="159"/>
  <c r="M24" i="159"/>
  <c r="K24" i="159"/>
  <c r="N23" i="159"/>
  <c r="M23" i="159"/>
  <c r="K23" i="159"/>
  <c r="L23" i="159"/>
  <c r="N22" i="159"/>
  <c r="M22" i="159"/>
  <c r="K22" i="159"/>
  <c r="N21" i="159"/>
  <c r="M21" i="159"/>
  <c r="K21" i="159"/>
  <c r="L21" i="159"/>
  <c r="N20" i="159"/>
  <c r="M20" i="159"/>
  <c r="K20" i="159"/>
  <c r="N19" i="159"/>
  <c r="M19" i="159"/>
  <c r="K19" i="159"/>
  <c r="L19" i="159"/>
  <c r="N18" i="159"/>
  <c r="M18" i="159"/>
  <c r="K18" i="159"/>
  <c r="M17" i="159"/>
  <c r="K17" i="159"/>
  <c r="G17" i="159"/>
  <c r="L17" i="159" s="1"/>
  <c r="O17" i="159" s="1"/>
  <c r="M16" i="149"/>
  <c r="K16" i="149"/>
  <c r="L16" i="149"/>
  <c r="O16" i="149" l="1"/>
  <c r="O27" i="161"/>
  <c r="L14" i="164"/>
  <c r="L18" i="164"/>
  <c r="O18" i="164" s="1"/>
  <c r="O20" i="164"/>
  <c r="O21" i="164"/>
  <c r="O22" i="164"/>
  <c r="L39" i="164"/>
  <c r="L51" i="164"/>
  <c r="K54" i="164"/>
  <c r="L59" i="164"/>
  <c r="M47" i="159"/>
  <c r="F29" i="150" s="1"/>
  <c r="K47" i="159"/>
  <c r="H29" i="150" s="1"/>
  <c r="N47" i="159"/>
  <c r="G29" i="150" s="1"/>
  <c r="L47" i="159"/>
  <c r="E29" i="150" s="1"/>
  <c r="O18" i="159"/>
  <c r="O19" i="159"/>
  <c r="O20" i="159"/>
  <c r="O21" i="159"/>
  <c r="O22" i="159"/>
  <c r="O23" i="159"/>
  <c r="O24" i="159"/>
  <c r="O25" i="159"/>
  <c r="O26" i="159"/>
  <c r="O27" i="159"/>
  <c r="O28" i="159"/>
  <c r="O29" i="159"/>
  <c r="O30" i="159"/>
  <c r="O31" i="159"/>
  <c r="O33" i="159"/>
  <c r="O35" i="159"/>
  <c r="O19" i="149"/>
  <c r="O21" i="149"/>
  <c r="O23" i="149"/>
  <c r="O25" i="149"/>
  <c r="O27" i="149"/>
  <c r="O29" i="149"/>
  <c r="O31" i="149"/>
  <c r="O33" i="149"/>
  <c r="O37" i="159"/>
  <c r="O39" i="159"/>
  <c r="O41" i="159"/>
  <c r="O43" i="159"/>
  <c r="O45" i="159"/>
  <c r="N17" i="164"/>
  <c r="K17" i="164"/>
  <c r="N19" i="164"/>
  <c r="O19" i="164" s="1"/>
  <c r="K19" i="164"/>
  <c r="O36" i="159"/>
  <c r="O38" i="159"/>
  <c r="O40" i="159"/>
  <c r="O42" i="159"/>
  <c r="O44" i="159"/>
  <c r="O46" i="159"/>
  <c r="P14" i="160"/>
  <c r="P15" i="160"/>
  <c r="P16" i="160"/>
  <c r="P17" i="160"/>
  <c r="P18" i="160"/>
  <c r="P19" i="160"/>
  <c r="P20" i="160"/>
  <c r="P21" i="160"/>
  <c r="P22" i="160"/>
  <c r="P23" i="160"/>
  <c r="P24" i="160"/>
  <c r="P25" i="160"/>
  <c r="P26" i="160"/>
  <c r="P27" i="160"/>
  <c r="P28" i="160"/>
  <c r="P29" i="160"/>
  <c r="P30" i="160"/>
  <c r="O15" i="161"/>
  <c r="O28" i="161" s="1"/>
  <c r="D21" i="150" s="1"/>
  <c r="O17" i="161"/>
  <c r="O20" i="161"/>
  <c r="O24" i="161"/>
  <c r="O20" i="149"/>
  <c r="O24" i="149"/>
  <c r="O26" i="149"/>
  <c r="O28" i="149"/>
  <c r="O30" i="149"/>
  <c r="O32" i="149"/>
  <c r="O23" i="161"/>
  <c r="O34" i="149"/>
  <c r="O15" i="149"/>
  <c r="O31" i="164"/>
  <c r="O32" i="164"/>
  <c r="O39" i="164"/>
  <c r="O46" i="164"/>
  <c r="O47" i="164"/>
  <c r="O49" i="164"/>
  <c r="L50" i="164"/>
  <c r="O50" i="164" s="1"/>
  <c r="O51" i="164"/>
  <c r="L52" i="164"/>
  <c r="O52" i="164" s="1"/>
  <c r="O53" i="164"/>
  <c r="O54" i="164"/>
  <c r="O56" i="164"/>
  <c r="O58" i="164"/>
  <c r="O59" i="164"/>
  <c r="L60" i="164"/>
  <c r="O60" i="164" s="1"/>
  <c r="O61" i="164"/>
  <c r="O62" i="164"/>
  <c r="O63" i="164"/>
  <c r="O64" i="164"/>
  <c r="O65" i="164"/>
  <c r="G23" i="150"/>
  <c r="O14" i="164"/>
  <c r="N27" i="164"/>
  <c r="M27" i="164"/>
  <c r="L27" i="164"/>
  <c r="K27" i="164"/>
  <c r="J14" i="164"/>
  <c r="K15" i="164"/>
  <c r="L15" i="164"/>
  <c r="M15" i="164"/>
  <c r="K16" i="164"/>
  <c r="L16" i="164"/>
  <c r="M16" i="164"/>
  <c r="J17" i="164"/>
  <c r="J18" i="164"/>
  <c r="J19" i="164"/>
  <c r="J20" i="164"/>
  <c r="J21" i="164"/>
  <c r="J22" i="164"/>
  <c r="K23" i="164"/>
  <c r="L23" i="164"/>
  <c r="M23" i="164"/>
  <c r="K24" i="164"/>
  <c r="L24" i="164"/>
  <c r="M24" i="164"/>
  <c r="K25" i="164"/>
  <c r="L25" i="164"/>
  <c r="M25" i="164"/>
  <c r="N25" i="164"/>
  <c r="K26" i="164"/>
  <c r="L26" i="164"/>
  <c r="M26" i="164"/>
  <c r="K28" i="164"/>
  <c r="L28" i="164"/>
  <c r="M28" i="164"/>
  <c r="K29" i="164"/>
  <c r="L29" i="164"/>
  <c r="M29" i="164"/>
  <c r="K30" i="164"/>
  <c r="L30" i="164"/>
  <c r="M30" i="164"/>
  <c r="J31" i="164"/>
  <c r="J32" i="164"/>
  <c r="K35" i="164"/>
  <c r="L35" i="164"/>
  <c r="M35" i="164"/>
  <c r="K36" i="164"/>
  <c r="L36" i="164"/>
  <c r="M36" i="164"/>
  <c r="K37" i="164"/>
  <c r="L37" i="164"/>
  <c r="M37" i="164"/>
  <c r="K38" i="164"/>
  <c r="L38" i="164"/>
  <c r="M38" i="164"/>
  <c r="J39" i="164"/>
  <c r="K40" i="164"/>
  <c r="L40" i="164"/>
  <c r="M40" i="164"/>
  <c r="K41" i="164"/>
  <c r="L41" i="164"/>
  <c r="M41" i="164"/>
  <c r="K42" i="164"/>
  <c r="L42" i="164"/>
  <c r="M42" i="164"/>
  <c r="K43" i="164"/>
  <c r="L43" i="164"/>
  <c r="M43" i="164"/>
  <c r="K44" i="164"/>
  <c r="L44" i="164"/>
  <c r="M44" i="164"/>
  <c r="K45" i="164"/>
  <c r="L45" i="164"/>
  <c r="M45" i="164"/>
  <c r="J46" i="164"/>
  <c r="J47" i="164"/>
  <c r="K48" i="164"/>
  <c r="L48" i="164"/>
  <c r="M48" i="164"/>
  <c r="J49" i="164"/>
  <c r="J50" i="164"/>
  <c r="J51" i="164"/>
  <c r="J52" i="164"/>
  <c r="J53" i="164"/>
  <c r="J54" i="164"/>
  <c r="J56" i="164"/>
  <c r="K57" i="164"/>
  <c r="L57" i="164"/>
  <c r="M57" i="164"/>
  <c r="J58" i="164"/>
  <c r="J59" i="164"/>
  <c r="J60" i="164"/>
  <c r="J61" i="164"/>
  <c r="J62" i="164"/>
  <c r="J63" i="164"/>
  <c r="J64" i="164"/>
  <c r="J65" i="164"/>
  <c r="K66" i="164"/>
  <c r="L66" i="164"/>
  <c r="M66" i="164"/>
  <c r="M28" i="161"/>
  <c r="F21" i="150" s="1"/>
  <c r="F23" i="150" s="1"/>
  <c r="K28" i="161"/>
  <c r="H21" i="150" s="1"/>
  <c r="H23" i="150" s="1"/>
  <c r="J27" i="161"/>
  <c r="J15" i="149"/>
  <c r="J34" i="149"/>
  <c r="L28" i="161"/>
  <c r="E21" i="150" s="1"/>
  <c r="J23" i="161"/>
  <c r="J19" i="149"/>
  <c r="J20" i="149"/>
  <c r="J21" i="149"/>
  <c r="J23" i="149"/>
  <c r="J24" i="149"/>
  <c r="J25" i="149"/>
  <c r="J26" i="149"/>
  <c r="J27" i="149"/>
  <c r="J28" i="149"/>
  <c r="J29" i="149"/>
  <c r="J30" i="149"/>
  <c r="J31" i="149"/>
  <c r="J32" i="149"/>
  <c r="J33" i="149"/>
  <c r="J24" i="161"/>
  <c r="J20" i="161"/>
  <c r="J21" i="161"/>
  <c r="J16" i="161"/>
  <c r="J17" i="161"/>
  <c r="J18" i="161"/>
  <c r="J15" i="161"/>
  <c r="M31" i="160"/>
  <c r="E22" i="150" s="1"/>
  <c r="K14" i="160"/>
  <c r="K15" i="160"/>
  <c r="K16" i="160"/>
  <c r="K17" i="160"/>
  <c r="K18" i="160"/>
  <c r="K19" i="160"/>
  <c r="K20" i="160"/>
  <c r="K21" i="160"/>
  <c r="K22" i="160"/>
  <c r="K23" i="160"/>
  <c r="K24" i="160"/>
  <c r="K25" i="160"/>
  <c r="K26" i="160"/>
  <c r="K27" i="160"/>
  <c r="K28" i="160"/>
  <c r="K29" i="160"/>
  <c r="K30" i="160"/>
  <c r="J37" i="159"/>
  <c r="J38" i="159"/>
  <c r="J39" i="159"/>
  <c r="J40" i="159"/>
  <c r="J41" i="159"/>
  <c r="J42" i="159"/>
  <c r="J43" i="159"/>
  <c r="J44" i="159"/>
  <c r="J45" i="159"/>
  <c r="J46" i="159"/>
  <c r="J17" i="159"/>
  <c r="J18" i="159"/>
  <c r="J19" i="159"/>
  <c r="J20" i="159"/>
  <c r="J21" i="159"/>
  <c r="J22" i="159"/>
  <c r="J23" i="159"/>
  <c r="J24" i="159"/>
  <c r="J25" i="159"/>
  <c r="J26" i="159"/>
  <c r="J27" i="159"/>
  <c r="J28" i="159"/>
  <c r="J29" i="159"/>
  <c r="J30" i="159"/>
  <c r="J31" i="159"/>
  <c r="J33" i="159"/>
  <c r="J35" i="159"/>
  <c r="J36" i="159"/>
  <c r="J16" i="149"/>
  <c r="O47" i="159" l="1"/>
  <c r="L67" i="164"/>
  <c r="O27" i="164"/>
  <c r="M67" i="164"/>
  <c r="D29" i="150"/>
  <c r="P31" i="160"/>
  <c r="D22" i="150" s="1"/>
  <c r="D23" i="150" s="1"/>
  <c r="N67" i="164"/>
  <c r="G14" i="150" s="1"/>
  <c r="G15" i="150" s="1"/>
  <c r="O17" i="164"/>
  <c r="K67" i="164"/>
  <c r="E23" i="150"/>
  <c r="D27" i="150" s="1"/>
  <c r="F14" i="150"/>
  <c r="F15" i="150" s="1"/>
  <c r="O66" i="164"/>
  <c r="O57" i="164"/>
  <c r="O48" i="164"/>
  <c r="O45" i="164"/>
  <c r="O44" i="164"/>
  <c r="O43" i="164"/>
  <c r="O42" i="164"/>
  <c r="O41" i="164"/>
  <c r="O40" i="164"/>
  <c r="O38" i="164"/>
  <c r="O37" i="164"/>
  <c r="O36" i="164"/>
  <c r="O35" i="164"/>
  <c r="O30" i="164"/>
  <c r="O29" i="164"/>
  <c r="O28" i="164"/>
  <c r="O26" i="164"/>
  <c r="O25" i="164"/>
  <c r="O24" i="164"/>
  <c r="O23" i="164"/>
  <c r="O16" i="164"/>
  <c r="O15" i="164"/>
  <c r="E14" i="150"/>
  <c r="E15" i="150" s="1"/>
  <c r="D19" i="150" s="1"/>
  <c r="O67" i="164" l="1"/>
  <c r="D14" i="150" s="1"/>
  <c r="D15" i="150" s="1"/>
  <c r="H14" i="150"/>
  <c r="H15" i="150" s="1"/>
  <c r="K35" i="149"/>
  <c r="H30" i="150" s="1"/>
  <c r="H31" i="150" s="1"/>
  <c r="M35" i="149"/>
  <c r="F30" i="150" s="1"/>
  <c r="F31" i="150" s="1"/>
  <c r="N35" i="149"/>
  <c r="G30" i="150" s="1"/>
  <c r="G31" i="150" s="1"/>
  <c r="L35" i="149" l="1"/>
  <c r="E30" i="150" s="1"/>
  <c r="E31" i="150" s="1"/>
  <c r="O35" i="149"/>
  <c r="D30" i="150" s="1"/>
  <c r="D31" i="150" s="1"/>
  <c r="D35" i="150" l="1"/>
  <c r="D20" i="157" l="1"/>
  <c r="D21" i="157" l="1"/>
  <c r="D22" i="157" s="1"/>
  <c r="D23" i="157" s="1"/>
  <c r="D24" i="157" s="1"/>
</calcChain>
</file>

<file path=xl/sharedStrings.xml><?xml version="1.0" encoding="utf-8"?>
<sst xmlns="http://schemas.openxmlformats.org/spreadsheetml/2006/main" count="528" uniqueCount="255">
  <si>
    <t>KOPĀ</t>
  </si>
  <si>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</si>
  <si>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</si>
  <si>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</si>
  <si>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</si>
  <si>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</si>
  <si>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</si>
  <si>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</si>
  <si>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</si>
  <si>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Darba veids vai konstruktīvā elementa nosaukums</t>
  </si>
  <si>
    <t>Tai skaitā</t>
  </si>
  <si>
    <t>Kopā</t>
  </si>
  <si>
    <t>Tiešās izmaksas kopā</t>
  </si>
  <si>
    <t>PAVISAM BŪVNIECĪBAS IZMAKSAS</t>
  </si>
  <si>
    <t>kpl.</t>
  </si>
  <si>
    <t>PVN 21%</t>
  </si>
  <si>
    <t>Finanšu rezerve neparedzētiem darbiem 5%</t>
  </si>
  <si>
    <t>m²</t>
  </si>
  <si>
    <t>m</t>
  </si>
  <si>
    <t>Koku zāģēšana</t>
  </si>
  <si>
    <t>Krūmu zāģēšana</t>
  </si>
  <si>
    <t>Liekas grunts aizvešana</t>
  </si>
  <si>
    <t>Betona apmaļu uzstādīšana BR100.30.15</t>
  </si>
  <si>
    <t xml:space="preserve">Betona apmaļu uzstādīšana BR100.22/30.15 un BR100.22.15. </t>
  </si>
  <si>
    <t>Betona apmaļu uzstādīšana BR 100.20.8</t>
  </si>
  <si>
    <t>Teritorijas atbrīvošana no būvgružiem un apzaļumošana, augu zemes biezums, vid. 10cm</t>
  </si>
  <si>
    <r>
      <t>m</t>
    </r>
    <r>
      <rPr>
        <vertAlign val="superscript"/>
        <sz val="10"/>
        <rFont val="Arial"/>
        <family val="2"/>
      </rPr>
      <t>3</t>
    </r>
  </si>
  <si>
    <t>gb.</t>
  </si>
  <si>
    <t>km</t>
  </si>
  <si>
    <t>Betona bruģa būve ietvē, h=6cm uz izlīdzinošās kārtas no cementa-smilts maisījuma, h=5cm</t>
  </si>
  <si>
    <t>Ātrumvaļnu būve (t.sk. esošo nojaukšana)</t>
  </si>
  <si>
    <t>Papildus projektēšanas darbi</t>
  </si>
  <si>
    <t>c/h.</t>
  </si>
  <si>
    <t>Nosedaku būve</t>
  </si>
  <si>
    <t>Žogu un vārtu, kas traucē būvniecībai, demontāža un atpakaļ montāža</t>
  </si>
  <si>
    <t>Žoga pārvietošana atbilstoši sarkanajam līnijām</t>
  </si>
  <si>
    <t xml:space="preserve">Augu zemes noņemšana, hvid=20cm, ieskaitot nojukta materiāla transports </t>
  </si>
  <si>
    <t>Gultnes izveidošana, hvid=32cm,  ieskaitot norakta materiāla transports</t>
  </si>
  <si>
    <t>Salizturīga (drenējoša) smilts pamatnes būve, hvid=20cm</t>
  </si>
  <si>
    <t xml:space="preserve">Minerālmateriālu maisījuma 0/45 pamata būve ietvē un celiņos, h=15cm </t>
  </si>
  <si>
    <t xml:space="preserve">Minerālmateriālu maisījuma 0/56 pamata būve nobrauktuvēs, h=20cm </t>
  </si>
  <si>
    <t>Minerālmateriālu maisījuma 0/56 pamata būve brauktuvē, hvid=24cm</t>
  </si>
  <si>
    <t>Minerālmateriālu maisījuma 0/56 pamata būve autobusu pieturās, hvid=24cm</t>
  </si>
  <si>
    <t>Ievalkas būve</t>
  </si>
  <si>
    <t>Ceļa zīmju un vertikālo apzīmējumu uzstādīšana</t>
  </si>
  <si>
    <t>Ceļa zīmju uzstādīšana uz konsoļu veida balstiem</t>
  </si>
  <si>
    <t>Esošo ceļa zīmju pārvietošana</t>
  </si>
  <si>
    <t>Esošo ceļa zīmju nojaukšana</t>
  </si>
  <si>
    <t xml:space="preserve">Gājēju drošības barjeru uzstādīšana </t>
  </si>
  <si>
    <t>Ceļa horizontālie apzīmējumi (līnijas)</t>
  </si>
  <si>
    <t>Ceļa horizontālie apzīmējumi (laukumi)</t>
  </si>
  <si>
    <t>Koku stādīšana</t>
  </si>
  <si>
    <t>Krūmu stādīšana</t>
  </si>
  <si>
    <t>Dekoratīvo krūmu izrakšana un atpakaļ stādīšana</t>
  </si>
  <si>
    <t>Jauno žogu būve, ieskaitot esošo nojukšanu</t>
  </si>
  <si>
    <t>Pasažieru platformu būve</t>
  </si>
  <si>
    <t xml:space="preserve">Pasažieru paviljona būve </t>
  </si>
  <si>
    <t xml:space="preserve">Ģeodēzijas punkta atrašana un atjaunošana  </t>
  </si>
  <si>
    <t xml:space="preserve">VST daļas materiāli </t>
  </si>
  <si>
    <t xml:space="preserve">ELT daļas materiāli </t>
  </si>
  <si>
    <t>Esošas brauktuves segas nojaukšana, hvid=32cm,  ieskaitot nojaukta materiāla transports</t>
  </si>
  <si>
    <t>Esošas brauktuves segas nojaukšana, hvid=8cm,  ieskaitot nojaukta materiāla transports</t>
  </si>
  <si>
    <t>Ielas noteku savienoto ar nosēdaku būve</t>
  </si>
  <si>
    <t>Aizbēršana ar esošo grunti</t>
  </si>
  <si>
    <t>VST daļas būve</t>
  </si>
  <si>
    <t>ELT daļas būve</t>
  </si>
  <si>
    <t>ACO sistēmas ūdens novadīšanas kanāls V200</t>
  </si>
  <si>
    <t xml:space="preserve">ACO sistēmas ūdens novadīšanas smilšu ķērājs V200  </t>
  </si>
  <si>
    <t>Nogāžu veidošana un nostiprināšana ar augu zemi, hvid=10cm, iesējot zāli</t>
  </si>
  <si>
    <t>Sagatavošanas darbi, būvlaukuma organizēšana, būvdarbu un satiksmes organizēšana būvdarbu laikā, nospraušanas darbi</t>
  </si>
  <si>
    <t>Betona bruģa būve nobrauktuvēs, h=8cm uz izlīdzinošās kārtas no cementa-smilts maisījuma, h=5cm</t>
  </si>
  <si>
    <r>
      <t>Nomaļu profilēšana un uzpildīšana ar minerālmateriālu maisījumu 0/32s, h</t>
    </r>
    <r>
      <rPr>
        <vertAlign val="subscript"/>
        <sz val="10"/>
        <rFont val="Arial"/>
        <family val="2"/>
      </rPr>
      <t>vid</t>
    </r>
    <r>
      <rPr>
        <sz val="10"/>
        <rFont val="Arial"/>
        <family val="2"/>
      </rPr>
      <t>=6cm</t>
    </r>
  </si>
  <si>
    <t xml:space="preserve">Darba alga </t>
  </si>
  <si>
    <t xml:space="preserve">Materiāli </t>
  </si>
  <si>
    <t xml:space="preserve">Mehānismi </t>
  </si>
  <si>
    <t xml:space="preserve">Kopā </t>
  </si>
  <si>
    <t xml:space="preserve">Stundas likme </t>
  </si>
  <si>
    <t>Mehānismi</t>
  </si>
  <si>
    <t xml:space="preserve">Summa </t>
  </si>
  <si>
    <r>
      <t>Izbrauktuves būve no šķembu-augsnes seguma, h</t>
    </r>
    <r>
      <rPr>
        <vertAlign val="subscript"/>
        <sz val="10"/>
        <color indexed="8"/>
        <rFont val="Arial"/>
        <family val="2"/>
        <charset val="204"/>
      </rPr>
      <t>vid</t>
    </r>
    <r>
      <rPr>
        <sz val="10"/>
        <color indexed="8"/>
        <rFont val="Arial"/>
        <family val="2"/>
        <charset val="204"/>
      </rPr>
      <t xml:space="preserve">=18cm (pamatmateriāls: minerālmateriālu maisījums 0/45), </t>
    </r>
  </si>
  <si>
    <t xml:space="preserve">Ielu apgaismes balsts h=8,00m (kopējais garums) ar L-veida konsoli, betona pamatu, gumijas blīvi, drošinātāja nostiprināšanas sliedi </t>
  </si>
  <si>
    <t>kompl.</t>
  </si>
  <si>
    <t xml:space="preserve">Ielu apgaismes balsts h=8,00m (kopējais garums) arT-veida konsoli, betona pamatu, gumijas blīvi, drošinātāja nostiprināšanas sliedi </t>
  </si>
  <si>
    <t>Drošinātājs (ABB C6A)</t>
  </si>
  <si>
    <t>gab.</t>
  </si>
  <si>
    <t>Savienotājspaile ielas apgaismojuma balstam</t>
  </si>
  <si>
    <t>Gaismas ķermenis ielu apgaismojumam IP65 optikai,alumīnija atstarotājs, trieciendrošs aizsargstikls; spuldze Na 100W,(Philips Malaga SGS102) vai analogs</t>
  </si>
  <si>
    <t>Kabelis AXMK 4x16</t>
  </si>
  <si>
    <t>Kabelis NYY 3x4</t>
  </si>
  <si>
    <t>Kabelis PPJ 3x2,5</t>
  </si>
  <si>
    <t>1,0kV 2-4 dz.kab. ar plastmasas izolāciju līdz 35 mm2 galu sausā apdare (EPKT 0015)</t>
  </si>
  <si>
    <t>Dubultsienu elektrokabeļu aizsargcaurule Dn 110mm2 AS ST vajadzībām</t>
  </si>
  <si>
    <t>Dubultsienu elektrokabeļu aizsargcaurule Dn 75mm2</t>
  </si>
  <si>
    <t>Dalītā kabeļu aizsargcaurule d=110mm</t>
  </si>
  <si>
    <t>Smilts (pamatne un apbēruma izveidošanai)</t>
  </si>
  <si>
    <t>m³</t>
  </si>
  <si>
    <t>Uzmērījumi, izpilddokumentācija</t>
  </si>
  <si>
    <t>Palīgmateriāli</t>
  </si>
  <si>
    <t>Kabeļa signāllenta (vienam līdz tijiem kabeļiem)</t>
  </si>
  <si>
    <t>Gludsienu caurule d=75mm caurdurei</t>
  </si>
  <si>
    <t>Ielu apgaismojuma balsta demontāža, nododot pasūtītājam ( atbilstoši ELTA2)</t>
  </si>
  <si>
    <t>Ielu apgaismojuma armatūru demontāža, nododot pasūtītājam ( atbilstoši ELTA2)</t>
  </si>
  <si>
    <t>Tranšejas rakšana ar roku darbu un mehanismiem, 1 kabelim</t>
  </si>
  <si>
    <t>Smilts pamatnes ierīkošana un apbēruma izveidošana vienam kabelim vai aizsargcaurulei</t>
  </si>
  <si>
    <t>Dubultsienu elektrokabeļu aizsargcaurules Dn 75mm2 montāža gatavā tranšejā</t>
  </si>
  <si>
    <t>Kabeļa NYY 3x4 mm2 montāža balstā</t>
  </si>
  <si>
    <t>Kabeļu signāllentes ieklāšana</t>
  </si>
  <si>
    <t>Esošā piekarkabeļa AMKA 3x16+25 demontāža</t>
  </si>
  <si>
    <t xml:space="preserve">Savienojuma spaiļu montāža balstā </t>
  </si>
  <si>
    <t>Ielu apgaismes balsta h=8,00m (kopējais garums) ar L-veida konsoli, betona pamata, gumijas blīves, savienotāj spailes (KE 10.1 un KE 10.3), drošinātāja nostiprināšanas sliedes un drošinātāja (ABB C6A) montāža</t>
  </si>
  <si>
    <t>Ielu apgaismes balsta h=8,00m (kopējais garums) ar T-veida konsoli, betona pamata, gumijas blīves, savienotāj spailes (KE 10.1 un KE 10.3), drošinātāja nostiprināšanas sliedes un drošinātāja (ABB C6A) montāža</t>
  </si>
  <si>
    <t>Esošā 8m apgaismojuma balsta ar pamatni pārcelšana</t>
  </si>
  <si>
    <t xml:space="preserve">Apgaismojuma gaismas ķermeņa Philips Malaga SGS 102 100W Na vai analoga montāža balstā </t>
  </si>
  <si>
    <t xml:space="preserve">Nātrija gāzizlādes spuldzes montāža </t>
  </si>
  <si>
    <t>Projektējamo kabeļlīniju pieslēgšana esošā apgaismes balstā</t>
  </si>
  <si>
    <t>vietas</t>
  </si>
  <si>
    <t>Kabeļu trases digitālā uzmērīšana</t>
  </si>
  <si>
    <t>Tehniskās dokumentācijas izgatavošana</t>
  </si>
  <si>
    <t>Kabeļa AXMK 4x16 montāža balstā</t>
  </si>
  <si>
    <t>Esošo viesnīcas laternu pārcelšana</t>
  </si>
  <si>
    <t>Kab. līniju papildmat.</t>
  </si>
  <si>
    <t xml:space="preserve"> Kabeļu brīd. lenta,  plīstošā, 50mmX500m</t>
  </si>
  <si>
    <t>ROL.</t>
  </si>
  <si>
    <t>Kab.skapji un pieder.</t>
  </si>
  <si>
    <t xml:space="preserve"> Silikons N, neitrāls hermēt. 310ml</t>
  </si>
  <si>
    <t>Telekom. caurules</t>
  </si>
  <si>
    <t xml:space="preserve"> Kab.kanaliz.caurule 100x6000</t>
  </si>
  <si>
    <t xml:space="preserve"> Kab.kanaliz.caurule 50x6000</t>
  </si>
  <si>
    <t xml:space="preserve"> Kab.kanaliz.caurule šķelta 100x6000mm</t>
  </si>
  <si>
    <t>Telekom.cauruļu pied.</t>
  </si>
  <si>
    <t xml:space="preserve"> Kab.kanaliz.caurules noslēdz. gals UTM100</t>
  </si>
  <si>
    <t xml:space="preserve"> Kab.kanaliz.caurules noslēdz. gals(50mm)</t>
  </si>
  <si>
    <t xml:space="preserve"> Kab.kanaliz.cauruļu atzars(100/50)</t>
  </si>
  <si>
    <t>Kabeļu akas</t>
  </si>
  <si>
    <t xml:space="preserve"> Akas lūka "peldošā tipa", ar ietvaru 40t</t>
  </si>
  <si>
    <t xml:space="preserve"> Akas lūka (slodze līdz 12,5 t)</t>
  </si>
  <si>
    <t xml:space="preserve"> Plastm aka KP-PEH 800X650 ar kv-pamatni</t>
  </si>
  <si>
    <t xml:space="preserve"> PEH Kabeļu savienošanas aka 500x650mm</t>
  </si>
  <si>
    <t xml:space="preserve"> Abonentu kab. akas lūka 12.5t diam. 500mm</t>
  </si>
  <si>
    <t xml:space="preserve"> Peldošās akas lūkas vāks LLK 550 D400</t>
  </si>
  <si>
    <t>Kabeļu aku piederumi</t>
  </si>
  <si>
    <t xml:space="preserve"> Dzelzsbetona riņķis kabeļakām</t>
  </si>
  <si>
    <t xml:space="preserve"> Atloks dzelzsbetona gredz. stiprināšanai</t>
  </si>
  <si>
    <t xml:space="preserve"> Akas lūkas "peld. tipa" stiprin.gredzens</t>
  </si>
  <si>
    <t>Grupas nosaukums</t>
  </si>
  <si>
    <t>Materiāla nosaukums</t>
  </si>
  <si>
    <t>KABEĻU  KANALIZĀCIJA.</t>
  </si>
  <si>
    <t>13A1</t>
  </si>
  <si>
    <t>Tranšejas rakšana un aizbēršana platumā līdz 0.5m</t>
  </si>
  <si>
    <t>13A3</t>
  </si>
  <si>
    <t>Tranšejas rakšana un aizbēršana platumā līdz 0.5m ar rokām</t>
  </si>
  <si>
    <t>13B1</t>
  </si>
  <si>
    <t>Asfaltbetona seguma demontāža</t>
  </si>
  <si>
    <t>m2</t>
  </si>
  <si>
    <t>13C1</t>
  </si>
  <si>
    <t xml:space="preserve">Kabeļu kanalizācijas cauruļu ieguldīšana tranšejā   </t>
  </si>
  <si>
    <t>100m</t>
  </si>
  <si>
    <t>Darbu komplekss kabeļu aku uzstādīšanai.</t>
  </si>
  <si>
    <t xml:space="preserve">Kabeļu akas PEH uzstādīšana </t>
  </si>
  <si>
    <t>13H       K-0,2</t>
  </si>
  <si>
    <t>Atzara uzstādīšana</t>
  </si>
  <si>
    <t>Bojājumu novēršana kabeļu kanalizācijā</t>
  </si>
  <si>
    <t>13K</t>
  </si>
  <si>
    <t>Kabeļu kanalizācijas aku lūku komplektu nomaiņa braucamā daļā un uz ietves</t>
  </si>
  <si>
    <t>Kabeļu kanalizācijas atjaunošana ar šķeltām caurulēm, ja cauruļu skaits blokā: 1 - 2</t>
  </si>
  <si>
    <t>kan/m</t>
  </si>
  <si>
    <t>TELEKOMUNIKĀCIJU TĪKLA PROJEKTĒŠANA</t>
  </si>
  <si>
    <t>Izpilddokumentācijas izgatavošana ar komunikāciju ģeogrāfisku piesaistīšanu</t>
  </si>
  <si>
    <t>17C</t>
  </si>
  <si>
    <t xml:space="preserve">Izpilddokumentācijas izgatavošana objektam, ja trases garums līdz 0,5 km </t>
  </si>
  <si>
    <t>objekts</t>
  </si>
  <si>
    <t xml:space="preserve">Poz. Nr.            pēc Lattelecom noteikumiem </t>
  </si>
  <si>
    <t>13H               K-0,3</t>
  </si>
  <si>
    <t>13A             K-1,4</t>
  </si>
  <si>
    <t>Sastādīja:</t>
  </si>
  <si>
    <t>Pārbaudīja:</t>
  </si>
  <si>
    <t>Lokālās tāmes Nr.</t>
  </si>
  <si>
    <t>Nr.    p.k.</t>
  </si>
  <si>
    <t>Darba devēja soc.nodoklis 23,59%</t>
  </si>
  <si>
    <t xml:space="preserve">Tāmes izmaksas </t>
  </si>
  <si>
    <t>Darba devēja soc. nodoklis 23,59%</t>
  </si>
  <si>
    <t>CEĻA DAĻA PAVISAM KOPĀ</t>
  </si>
  <si>
    <t>ELT DAĻA PAVISAM KOPĀ</t>
  </si>
  <si>
    <t>VST DAĻA PAVISAM KOPĀ</t>
  </si>
  <si>
    <t>Nr.   p.k.</t>
  </si>
  <si>
    <t xml:space="preserve">BŪVNIECĪBAS IZMAKSAS </t>
  </si>
  <si>
    <t>4., 5.</t>
  </si>
  <si>
    <t>6., 7.</t>
  </si>
  <si>
    <t>BŪVPROJEKTA DARBU NOSAUKUMS</t>
  </si>
  <si>
    <t xml:space="preserve">    ELT daļas būve</t>
  </si>
  <si>
    <t xml:space="preserve">    VST daļas būve</t>
  </si>
  <si>
    <t>VST DAĻAS DARBI (būve un materiāli kopā)</t>
  </si>
  <si>
    <t>ELT DAĻAS DARBI (būve un materiāli kopā)</t>
  </si>
  <si>
    <r>
      <t>Asfaltbetona seguma būve nobrauktuvēs AC-16</t>
    </r>
    <r>
      <rPr>
        <sz val="8"/>
        <rFont val="Arial"/>
        <family val="2"/>
        <charset val="204"/>
      </rPr>
      <t>surf,</t>
    </r>
    <r>
      <rPr>
        <sz val="10"/>
        <rFont val="Arial"/>
        <family val="2"/>
      </rPr>
      <t xml:space="preserve"> h=5cm</t>
    </r>
  </si>
  <si>
    <r>
      <t>Asfaltbetona seguma būve brauktuvē AC-16</t>
    </r>
    <r>
      <rPr>
        <sz val="8"/>
        <rFont val="Arial"/>
        <family val="2"/>
        <charset val="204"/>
      </rPr>
      <t>surf</t>
    </r>
    <r>
      <rPr>
        <sz val="10"/>
        <rFont val="Arial"/>
        <family val="2"/>
      </rPr>
      <t>, h=6cm</t>
    </r>
  </si>
  <si>
    <r>
      <t>Asfaltbetona seguma apakškārtas būve autobusu pieturās AC-22</t>
    </r>
    <r>
      <rPr>
        <sz val="8"/>
        <rFont val="Arial"/>
        <family val="2"/>
        <charset val="204"/>
      </rPr>
      <t>base/bin</t>
    </r>
    <r>
      <rPr>
        <sz val="10"/>
        <rFont val="Arial"/>
        <family val="2"/>
      </rPr>
      <t>, h=5cm</t>
    </r>
  </si>
  <si>
    <r>
      <t>Asfaltbetona seguma dilumkārtas būve autobusu pieturās AC-16</t>
    </r>
    <r>
      <rPr>
        <sz val="8"/>
        <rFont val="Arial"/>
        <family val="2"/>
        <charset val="204"/>
      </rPr>
      <t>surf</t>
    </r>
    <r>
      <rPr>
        <sz val="10"/>
        <rFont val="Arial"/>
        <family val="2"/>
      </rPr>
      <t>, h=4cm</t>
    </r>
  </si>
  <si>
    <t xml:space="preserve">CEĻA DAĻAS DARBI </t>
  </si>
  <si>
    <t>1., 2., 3. (apvienoti)</t>
  </si>
  <si>
    <t>Lokālo tāmju Nr.</t>
  </si>
  <si>
    <t>Virsizdevumi ….%</t>
  </si>
  <si>
    <t>t.sk. darba aizsardzībai ….%</t>
  </si>
  <si>
    <t xml:space="preserve"> Peļņa ….%</t>
  </si>
  <si>
    <t>SUM(D10:D14)-D12</t>
  </si>
  <si>
    <t>SUM(D18:D22)-D20</t>
  </si>
  <si>
    <t>SUM(D26:D30)-D28</t>
  </si>
  <si>
    <t>Esošās apgaismojuma armatūras montāža AS ST koka balstā</t>
  </si>
  <si>
    <t>Esošo 0,4kV kabeļu atšurfēšana, aizsardzība ar dalīto cauruli 110mm, aizbēršana</t>
  </si>
  <si>
    <t>Aizsargcaurules d=110 mm2 ieguldīšana AS ST vajadzībām (pilns darba komplekts- tranšejas rakšana un aizbēršana, caurules guldīšana, uzmērīšana, nodošana)</t>
  </si>
  <si>
    <t>(Darba veids vai konstruktīvā elementa nosaukums)</t>
  </si>
  <si>
    <t>Pasūtījuma Nr.:</t>
  </si>
  <si>
    <t>Tāme sastādīta: _____.gada ____.____________</t>
  </si>
  <si>
    <t>(paraksts un tā atšifrējums, datums)</t>
  </si>
  <si>
    <t>Sertifikāta Nr.</t>
  </si>
  <si>
    <t>Būves nosaukums: Pliederu ielas ietve, Ķekavā</t>
  </si>
  <si>
    <t>Objekta nosaukums: Pliederu ielas ietve, Ķekavā</t>
  </si>
  <si>
    <t>Objekta adrese: Pliederu iela, Ķekava, Ķekavas pagasts, Ķekavas novads</t>
  </si>
  <si>
    <t>Lokālā tāme Nr.7</t>
  </si>
  <si>
    <t xml:space="preserve">    ELT daļas materiāli</t>
  </si>
  <si>
    <r>
      <t xml:space="preserve">Tāme sastādīta _____. gada tirgus cenās, pamatojoties uz ELT daļas rasējumiem. Tāmes izmaksas ____________ </t>
    </r>
    <r>
      <rPr>
        <i/>
        <sz val="10"/>
        <rFont val="Arial"/>
        <family val="2"/>
        <charset val="186"/>
      </rPr>
      <t>euro</t>
    </r>
  </si>
  <si>
    <t>Lokālā tāme Nr.5</t>
  </si>
  <si>
    <t xml:space="preserve">    VST daļas materiāli</t>
  </si>
  <si>
    <r>
      <t xml:space="preserve">Tāme sastādīta _____. gada tirgus cenās, pamatojoties uz VST daļas rasējumiem. Tāmes izmaksas ____________ </t>
    </r>
    <r>
      <rPr>
        <i/>
        <sz val="10"/>
        <rFont val="Arial"/>
        <family val="2"/>
        <charset val="186"/>
      </rPr>
      <t>euro</t>
    </r>
  </si>
  <si>
    <t>Lokālā tāme Nr.4</t>
  </si>
  <si>
    <t xml:space="preserve"> Ceļa daļas darbi</t>
  </si>
  <si>
    <r>
      <t xml:space="preserve">Tāme sastādīta _____. gada tirgus cenās, pamatojoties uz CD daļas rasējumiem. Tāmes izmaksas ____________ </t>
    </r>
    <r>
      <rPr>
        <i/>
        <sz val="10"/>
        <rFont val="Arial"/>
        <family val="2"/>
        <charset val="186"/>
      </rPr>
      <t>euro</t>
    </r>
  </si>
  <si>
    <r>
      <t xml:space="preserve">Par kopējo summu, </t>
    </r>
    <r>
      <rPr>
        <i/>
        <sz val="10"/>
        <color rgb="FF414142"/>
        <rFont val="Arial"/>
        <family val="2"/>
        <charset val="186"/>
      </rPr>
      <t>euro_______________</t>
    </r>
  </si>
  <si>
    <t>Kopējā darbietilpība, c/h_______________</t>
  </si>
  <si>
    <t>Tāme sastādīta _____.gada ___.____________</t>
  </si>
  <si>
    <t>Tāmes izmaksas</t>
  </si>
  <si>
    <t>(euro)</t>
  </si>
  <si>
    <t>Darb-</t>
  </si>
  <si>
    <t>Ietilpība</t>
  </si>
  <si>
    <t>(c/h)</t>
  </si>
  <si>
    <r>
      <t xml:space="preserve">Darba alga </t>
    </r>
    <r>
      <rPr>
        <i/>
        <sz val="10"/>
        <color rgb="FF414142"/>
        <rFont val="Arial"/>
        <family val="2"/>
        <charset val="186"/>
      </rPr>
      <t>(euro)</t>
    </r>
  </si>
  <si>
    <r>
      <t xml:space="preserve">Materiāli </t>
    </r>
    <r>
      <rPr>
        <i/>
        <sz val="10"/>
        <color rgb="FF414142"/>
        <rFont val="Arial"/>
        <family val="2"/>
        <charset val="186"/>
      </rPr>
      <t>(euro)</t>
    </r>
  </si>
  <si>
    <r>
      <t xml:space="preserve">Mehānismi </t>
    </r>
    <r>
      <rPr>
        <i/>
        <sz val="10"/>
        <color rgb="FF414142"/>
        <rFont val="Arial"/>
        <family val="2"/>
        <charset val="186"/>
      </rPr>
      <t>(euro)</t>
    </r>
  </si>
  <si>
    <t>Kopsavilkuma aprēķini par darbu  veidiem</t>
  </si>
  <si>
    <t xml:space="preserve"> Ceļa daļas darbi, VST daļas būve, VST daļas materiāli, ELT daļas būve, ELT daļas materiāli </t>
  </si>
  <si>
    <t>Darba alga (euro)</t>
  </si>
  <si>
    <t>Materiāli (euro)</t>
  </si>
  <si>
    <t>Mehānismi (euro)</t>
  </si>
  <si>
    <t>Objekta būvniecības koptāme</t>
  </si>
  <si>
    <t>Lokālā tāme Nr.1, 2, 3 (apvienoti)</t>
  </si>
  <si>
    <t>Gājēju pārejas balstu brīdinošo vairogu (melnbalti) 8m balstam montāža</t>
  </si>
  <si>
    <t>Esošā gājēju pārejas balsta un armatūras Calipso Zebra pārcelšana (Gaismas ielas pārejas otra pusē)</t>
  </si>
  <si>
    <t xml:space="preserve">Gājēju pārejas apgaismojuma ķermeņi Calipso Zebra montāža balstā </t>
  </si>
  <si>
    <t>Gājēju pārejas balstu brīdinošie vairogi 8m balstam</t>
  </si>
  <si>
    <t xml:space="preserve">Gājēju pārejas apgaismojuma ķermenis Calipso Zebra </t>
  </si>
  <si>
    <t>Gājēju pārejas apgaismojuma balsts - “taisnstūrains” h=8m (kopējais garums) ar L-veida konsoli, betona pamatu, gumijas blīvi, drošinātāja nostiprināšanas sliedi u.c</t>
  </si>
  <si>
    <r>
      <t>Kabeļa AXMK 4x16 mm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montāža dubultsienu aizsargcaurulē</t>
    </r>
  </si>
  <si>
    <r>
      <t>Kabeļa NYY 3x4 mm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montāža dubultsienu aizsargcaurulē</t>
    </r>
  </si>
  <si>
    <r>
      <t>Kabeļa PPJ 3x2,5 mm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montāža balstā</t>
    </r>
  </si>
  <si>
    <r>
      <t>1,0kV 2-4 dz.kab. ar plastmasas izolāciju līdz 35 mm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galu sausā apdare (EPKT 0015)</t>
    </r>
  </si>
  <si>
    <t>Caurules montāža ar caurduršanas metodi piecās vietās Dn 75mm2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</si>
</sst>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2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 Baltic"/>
      <charset val="186"/>
    </font>
    <font>
      <sz val="12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vertAlign val="sub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9"/>
      <name val="Arial"/>
      <family val="2"/>
      <charset val="204"/>
    </font>
    <font>
      <sz val="9"/>
      <name val="Arial"/>
      <family val="2"/>
    </font>
    <font>
      <b/>
      <sz val="9"/>
      <name val="Times New Roman"/>
      <family val="1"/>
      <charset val="186"/>
    </font>
    <font>
      <b/>
      <sz val="9"/>
      <color indexed="42"/>
      <name val="Times New Roman"/>
      <family val="1"/>
      <charset val="186"/>
    </font>
    <font>
      <sz val="8"/>
      <name val="Arial"/>
      <family val="2"/>
      <charset val="204"/>
    </font>
    <font>
      <sz val="10"/>
      <name val="Arial"/>
      <family val="2"/>
      <charset val="186"/>
    </font>
    <font>
      <sz val="10"/>
      <color rgb="FF414142"/>
      <name val="Arial"/>
      <family val="2"/>
      <charset val="186"/>
    </font>
    <font>
      <b/>
      <sz val="10"/>
      <color rgb="FF414142"/>
      <name val="Arial"/>
      <family val="2"/>
      <charset val="186"/>
    </font>
    <font>
      <i/>
      <sz val="10"/>
      <color rgb="FF414142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204"/>
    </font>
    <font>
      <vertAlign val="superscript"/>
      <sz val="10"/>
      <name val="Arial"/>
      <family val="2"/>
      <charset val="204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8" fillId="0" borderId="0"/>
  </cellStyleXfs>
  <cellXfs count="32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2" fontId="2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0" xfId="0" applyFont="1"/>
    <xf numFmtId="2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2" fontId="4" fillId="0" borderId="0" xfId="0" applyNumberFormat="1" applyFont="1" applyBorder="1" applyAlignment="1">
      <alignment vertical="top"/>
    </xf>
    <xf numFmtId="2" fontId="4" fillId="0" borderId="0" xfId="0" applyNumberFormat="1" applyFont="1" applyBorder="1"/>
    <xf numFmtId="0" fontId="5" fillId="0" borderId="5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2" fillId="0" borderId="0" xfId="0" applyFont="1" applyFill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horizontal="center" vertical="top"/>
    </xf>
    <xf numFmtId="4" fontId="2" fillId="0" borderId="7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7" fillId="0" borderId="0" xfId="0" applyNumberFormat="1" applyFont="1"/>
    <xf numFmtId="0" fontId="7" fillId="0" borderId="0" xfId="0" applyFont="1"/>
    <xf numFmtId="4" fontId="7" fillId="0" borderId="1" xfId="0" applyNumberFormat="1" applyFont="1" applyBorder="1" applyAlignment="1">
      <alignment vertical="top" wrapText="1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2" xfId="0" applyBorder="1"/>
    <xf numFmtId="0" fontId="2" fillId="0" borderId="13" xfId="0" applyFont="1" applyBorder="1" applyAlignment="1">
      <alignment horizontal="center" vertical="top"/>
    </xf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4" fontId="5" fillId="0" borderId="7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/>
    </xf>
    <xf numFmtId="0" fontId="2" fillId="0" borderId="15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12" fillId="0" borderId="7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>
      <alignment horizontal="center" vertical="top"/>
    </xf>
    <xf numFmtId="0" fontId="13" fillId="0" borderId="7" xfId="0" applyFont="1" applyBorder="1" applyAlignment="1">
      <alignment horizontal="left"/>
    </xf>
    <xf numFmtId="0" fontId="2" fillId="0" borderId="14" xfId="0" applyFont="1" applyBorder="1" applyAlignment="1">
      <alignment horizontal="center" vertical="top"/>
    </xf>
    <xf numFmtId="0" fontId="7" fillId="0" borderId="17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 textRotation="90" wrapText="1"/>
    </xf>
    <xf numFmtId="2" fontId="20" fillId="0" borderId="1" xfId="0" applyNumberFormat="1" applyFont="1" applyBorder="1" applyAlignment="1">
      <alignment horizontal="center" vertical="center" textRotation="90" wrapText="1"/>
    </xf>
    <xf numFmtId="0" fontId="19" fillId="0" borderId="1" xfId="1" applyFont="1" applyFill="1" applyBorder="1" applyAlignment="1" applyProtection="1">
      <alignment horizontal="center" vertical="top" wrapText="1"/>
      <protection hidden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top"/>
    </xf>
    <xf numFmtId="4" fontId="2" fillId="0" borderId="1" xfId="0" applyNumberFormat="1" applyFont="1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right"/>
    </xf>
    <xf numFmtId="0" fontId="4" fillId="0" borderId="20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top"/>
    </xf>
    <xf numFmtId="4" fontId="7" fillId="0" borderId="10" xfId="0" applyNumberFormat="1" applyFont="1" applyBorder="1" applyAlignment="1">
      <alignment horizontal="right" vertical="top" wrapText="1"/>
    </xf>
    <xf numFmtId="2" fontId="0" fillId="0" borderId="8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4" fontId="2" fillId="0" borderId="0" xfId="0" applyNumberFormat="1" applyFont="1" applyBorder="1" applyAlignment="1">
      <alignment horizontal="center" vertical="top"/>
    </xf>
    <xf numFmtId="4" fontId="2" fillId="0" borderId="0" xfId="0" applyNumberFormat="1" applyFont="1" applyBorder="1" applyAlignment="1">
      <alignment vertical="top"/>
    </xf>
    <xf numFmtId="4" fontId="2" fillId="0" borderId="16" xfId="0" applyNumberFormat="1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4" fontId="2" fillId="0" borderId="12" xfId="0" applyNumberFormat="1" applyFont="1" applyBorder="1" applyAlignment="1">
      <alignment horizontal="center" vertical="top"/>
    </xf>
    <xf numFmtId="4" fontId="2" fillId="0" borderId="12" xfId="0" applyNumberFormat="1" applyFont="1" applyBorder="1" applyAlignment="1">
      <alignment vertical="top"/>
    </xf>
    <xf numFmtId="4" fontId="2" fillId="0" borderId="15" xfId="0" applyNumberFormat="1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horizontal="center" vertical="top"/>
    </xf>
    <xf numFmtId="0" fontId="24" fillId="0" borderId="0" xfId="0" applyFont="1" applyAlignment="1">
      <alignment vertical="center" wrapText="1"/>
    </xf>
    <xf numFmtId="0" fontId="25" fillId="0" borderId="23" xfId="0" applyFont="1" applyBorder="1" applyAlignment="1">
      <alignment vertical="top" wrapText="1"/>
    </xf>
    <xf numFmtId="0" fontId="25" fillId="0" borderId="24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center" wrapText="1"/>
    </xf>
    <xf numFmtId="0" fontId="25" fillId="0" borderId="32" xfId="0" applyFont="1" applyBorder="1" applyAlignment="1">
      <alignment vertical="top" wrapText="1"/>
    </xf>
    <xf numFmtId="0" fontId="25" fillId="0" borderId="34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33" xfId="0" applyFont="1" applyBorder="1" applyAlignment="1">
      <alignment vertical="top" wrapText="1"/>
    </xf>
    <xf numFmtId="0" fontId="25" fillId="0" borderId="35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4" fillId="0" borderId="12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2" fontId="24" fillId="0" borderId="0" xfId="0" applyNumberFormat="1" applyFont="1" applyAlignment="1">
      <alignment vertical="top"/>
    </xf>
    <xf numFmtId="0" fontId="25" fillId="0" borderId="26" xfId="0" applyFont="1" applyBorder="1" applyAlignment="1">
      <alignment vertical="top" wrapText="1"/>
    </xf>
    <xf numFmtId="0" fontId="27" fillId="0" borderId="42" xfId="0" applyFont="1" applyBorder="1" applyAlignment="1">
      <alignment vertical="top" wrapText="1"/>
    </xf>
    <xf numFmtId="0" fontId="27" fillId="0" borderId="27" xfId="0" applyFont="1" applyBorder="1" applyAlignment="1">
      <alignment vertical="top" wrapText="1"/>
    </xf>
    <xf numFmtId="0" fontId="25" fillId="0" borderId="28" xfId="0" applyFont="1" applyBorder="1" applyAlignment="1">
      <alignment vertical="top" wrapText="1"/>
    </xf>
    <xf numFmtId="0" fontId="25" fillId="0" borderId="43" xfId="0" applyFont="1" applyBorder="1" applyAlignment="1">
      <alignment vertical="top" wrapText="1"/>
    </xf>
    <xf numFmtId="0" fontId="25" fillId="0" borderId="38" xfId="0" applyFont="1" applyBorder="1" applyAlignment="1">
      <alignment vertical="top" wrapText="1"/>
    </xf>
    <xf numFmtId="0" fontId="25" fillId="0" borderId="30" xfId="0" applyFont="1" applyBorder="1" applyAlignment="1">
      <alignment vertical="top" wrapText="1"/>
    </xf>
    <xf numFmtId="0" fontId="25" fillId="0" borderId="44" xfId="0" applyFont="1" applyBorder="1" applyAlignment="1">
      <alignment vertical="top" wrapText="1"/>
    </xf>
    <xf numFmtId="0" fontId="25" fillId="0" borderId="3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textRotation="90" wrapText="1"/>
    </xf>
    <xf numFmtId="49" fontId="24" fillId="0" borderId="1" xfId="2" applyNumberFormat="1" applyFont="1" applyFill="1" applyBorder="1" applyAlignment="1">
      <alignment horizontal="left" vertical="top" wrapText="1"/>
    </xf>
    <xf numFmtId="0" fontId="24" fillId="0" borderId="1" xfId="2" applyFont="1" applyFill="1" applyBorder="1" applyAlignment="1">
      <alignment horizontal="left" vertical="top" wrapText="1"/>
    </xf>
    <xf numFmtId="49" fontId="24" fillId="0" borderId="22" xfId="2" applyNumberFormat="1" applyFont="1" applyFill="1" applyBorder="1" applyAlignment="1">
      <alignment horizontal="left" vertical="center" wrapText="1"/>
    </xf>
    <xf numFmtId="0" fontId="24" fillId="0" borderId="22" xfId="2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wrapText="1"/>
    </xf>
    <xf numFmtId="0" fontId="24" fillId="0" borderId="1" xfId="2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 wrapText="1"/>
    </xf>
    <xf numFmtId="49" fontId="24" fillId="0" borderId="1" xfId="2" applyNumberFormat="1" applyFont="1" applyFill="1" applyBorder="1" applyAlignment="1">
      <alignment horizontal="center" vertical="center"/>
    </xf>
    <xf numFmtId="0" fontId="24" fillId="0" borderId="1" xfId="2" applyNumberFormat="1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top" wrapText="1"/>
      <protection hidden="1"/>
    </xf>
    <xf numFmtId="0" fontId="24" fillId="2" borderId="1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/>
    <xf numFmtId="0" fontId="24" fillId="0" borderId="22" xfId="1" applyFont="1" applyFill="1" applyBorder="1" applyAlignment="1" applyProtection="1">
      <alignment horizontal="center" vertical="center" wrapText="1"/>
      <protection hidden="1"/>
    </xf>
    <xf numFmtId="49" fontId="24" fillId="0" borderId="22" xfId="2" applyNumberFormat="1" applyFont="1" applyFill="1" applyBorder="1" applyAlignment="1">
      <alignment horizontal="center" vertical="center"/>
    </xf>
    <xf numFmtId="0" fontId="24" fillId="0" borderId="22" xfId="2" applyNumberFormat="1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11" fillId="0" borderId="1" xfId="1" applyFont="1" applyFill="1" applyBorder="1" applyAlignment="1" applyProtection="1">
      <alignment horizontal="center" vertical="top" wrapText="1"/>
      <protection hidden="1"/>
    </xf>
    <xf numFmtId="49" fontId="11" fillId="0" borderId="1" xfId="2" applyNumberFormat="1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1" fontId="29" fillId="0" borderId="22" xfId="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29" fillId="0" borderId="22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center" vertical="top"/>
    </xf>
    <xf numFmtId="1" fontId="11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left" vertical="top"/>
    </xf>
    <xf numFmtId="0" fontId="11" fillId="0" borderId="1" xfId="2" applyNumberFormat="1" applyFont="1" applyFill="1" applyBorder="1" applyAlignment="1">
      <alignment horizontal="center" vertical="top"/>
    </xf>
    <xf numFmtId="1" fontId="29" fillId="0" borderId="22" xfId="2" applyNumberFormat="1" applyFont="1" applyFill="1" applyBorder="1" applyAlignment="1">
      <alignment horizontal="center"/>
    </xf>
    <xf numFmtId="0" fontId="29" fillId="0" borderId="22" xfId="2" applyFont="1" applyFill="1" applyBorder="1" applyAlignment="1">
      <alignment horizontal="center"/>
    </xf>
    <xf numFmtId="0" fontId="31" fillId="0" borderId="22" xfId="1" applyFont="1" applyFill="1" applyBorder="1" applyAlignment="1" applyProtection="1">
      <alignment horizontal="center" vertical="center" wrapText="1"/>
      <protection hidden="1"/>
    </xf>
    <xf numFmtId="49" fontId="29" fillId="0" borderId="22" xfId="2" applyNumberFormat="1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0" fontId="29" fillId="0" borderId="22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0" fontId="31" fillId="0" borderId="22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center" vertical="top" wrapText="1"/>
      <protection hidden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32" xfId="0" applyFont="1" applyBorder="1" applyAlignment="1">
      <alignment vertical="top" wrapText="1"/>
    </xf>
    <xf numFmtId="0" fontId="25" fillId="0" borderId="33" xfId="0" applyFont="1" applyBorder="1" applyAlignment="1">
      <alignment vertical="top" wrapText="1"/>
    </xf>
    <xf numFmtId="0" fontId="25" fillId="0" borderId="28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29" xfId="0" applyFont="1" applyBorder="1" applyAlignment="1">
      <alignment vertical="top" wrapText="1"/>
    </xf>
    <xf numFmtId="0" fontId="25" fillId="0" borderId="30" xfId="0" applyFont="1" applyBorder="1" applyAlignment="1">
      <alignment vertical="top" wrapText="1"/>
    </xf>
    <xf numFmtId="0" fontId="25" fillId="0" borderId="37" xfId="0" applyFont="1" applyBorder="1" applyAlignment="1">
      <alignment vertical="top" wrapText="1"/>
    </xf>
    <xf numFmtId="0" fontId="25" fillId="0" borderId="31" xfId="0" applyFont="1" applyBorder="1" applyAlignment="1">
      <alignment vertical="top" wrapText="1"/>
    </xf>
    <xf numFmtId="0" fontId="25" fillId="0" borderId="45" xfId="0" applyFont="1" applyBorder="1" applyAlignment="1">
      <alignment vertical="top" wrapText="1"/>
    </xf>
    <xf numFmtId="0" fontId="25" fillId="0" borderId="36" xfId="0" applyFont="1" applyBorder="1" applyAlignment="1">
      <alignment vertical="top" wrapText="1"/>
    </xf>
    <xf numFmtId="0" fontId="25" fillId="0" borderId="46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5" fillId="0" borderId="39" xfId="0" applyFont="1" applyBorder="1" applyAlignment="1">
      <alignment vertical="top" wrapText="1"/>
    </xf>
    <xf numFmtId="0" fontId="25" fillId="0" borderId="40" xfId="0" applyFont="1" applyBorder="1" applyAlignment="1">
      <alignment vertical="top" wrapText="1"/>
    </xf>
    <xf numFmtId="0" fontId="25" fillId="0" borderId="41" xfId="0" applyFont="1" applyBorder="1" applyAlignment="1">
      <alignment vertical="top" wrapText="1"/>
    </xf>
    <xf numFmtId="0" fontId="25" fillId="0" borderId="2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24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right" vertical="top" wrapText="1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right" vertical="center" wrapText="1"/>
    </xf>
    <xf numFmtId="0" fontId="24" fillId="0" borderId="9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7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vertical="top"/>
    </xf>
  </cellXfs>
  <cellStyles count="3">
    <cellStyle name="Normal" xfId="0" builtinId="0"/>
    <cellStyle name="Normal_1_V39 2.600 - 6.440 km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H24" sqref="H24"/>
    </sheetView>
  </sheetViews>
  <sheetFormatPr defaultRowHeight="13.2" x14ac:dyDescent="0.25"/>
  <cols>
    <col min="1" max="1" width="5.109375" customWidth="1"/>
    <col min="2" max="2" width="17.33203125" customWidth="1"/>
    <col min="3" max="3" width="43.88671875" customWidth="1"/>
    <col min="4" max="4" width="17.44140625" customWidth="1"/>
    <col min="7" max="7" width="13.44140625" customWidth="1"/>
  </cols>
  <sheetData>
    <row r="1" spans="1:8" x14ac:dyDescent="0.25">
      <c r="A1" s="3"/>
      <c r="B1" s="3"/>
      <c r="C1" s="1"/>
      <c r="D1" s="2"/>
      <c r="E1" s="3"/>
      <c r="F1" s="4"/>
      <c r="G1" s="5"/>
      <c r="H1" s="5"/>
    </row>
    <row r="2" spans="1:8" x14ac:dyDescent="0.25">
      <c r="A2" s="259" t="s">
        <v>242</v>
      </c>
      <c r="B2" s="259"/>
      <c r="C2" s="259"/>
      <c r="D2" s="259"/>
      <c r="E2" s="259"/>
      <c r="F2" s="259"/>
      <c r="G2" s="259"/>
      <c r="H2" s="259"/>
    </row>
    <row r="3" spans="1:8" x14ac:dyDescent="0.25">
      <c r="A3" s="260" t="s">
        <v>238</v>
      </c>
      <c r="B3" s="260"/>
      <c r="C3" s="260"/>
      <c r="D3" s="260"/>
      <c r="E3" s="260"/>
      <c r="F3" s="260"/>
      <c r="G3" s="260"/>
      <c r="H3" s="260"/>
    </row>
    <row r="4" spans="1:8" x14ac:dyDescent="0.25">
      <c r="A4" s="261" t="s">
        <v>209</v>
      </c>
      <c r="B4" s="261"/>
      <c r="C4" s="261"/>
      <c r="D4" s="261"/>
      <c r="E4" s="261"/>
      <c r="F4" s="261"/>
      <c r="G4" s="261"/>
      <c r="H4" s="261"/>
    </row>
    <row r="5" spans="1:8" x14ac:dyDescent="0.25">
      <c r="A5" s="196"/>
      <c r="B5" s="196"/>
      <c r="C5" s="196"/>
      <c r="D5" s="196"/>
      <c r="E5" s="196"/>
      <c r="F5" s="196"/>
      <c r="G5" s="196"/>
      <c r="H5" s="196"/>
    </row>
    <row r="6" spans="1:8" x14ac:dyDescent="0.25">
      <c r="A6" s="262" t="s">
        <v>214</v>
      </c>
      <c r="B6" s="262"/>
      <c r="C6" s="262"/>
      <c r="D6" s="178"/>
      <c r="E6" s="178"/>
      <c r="F6" s="178"/>
      <c r="G6" s="178"/>
      <c r="H6" s="178"/>
    </row>
    <row r="7" spans="1:8" x14ac:dyDescent="0.25">
      <c r="A7" s="262" t="s">
        <v>215</v>
      </c>
      <c r="B7" s="262"/>
      <c r="C7" s="262"/>
      <c r="D7" s="178"/>
      <c r="E7" s="178"/>
      <c r="F7" s="178"/>
      <c r="G7" s="178"/>
      <c r="H7" s="178"/>
    </row>
    <row r="8" spans="1:8" x14ac:dyDescent="0.25">
      <c r="A8" s="262" t="s">
        <v>216</v>
      </c>
      <c r="B8" s="262"/>
      <c r="C8" s="262"/>
      <c r="D8" s="262"/>
      <c r="E8" s="262"/>
      <c r="F8" s="178"/>
      <c r="G8" s="178"/>
      <c r="H8" s="178"/>
    </row>
    <row r="9" spans="1:8" x14ac:dyDescent="0.25">
      <c r="A9" s="262" t="s">
        <v>210</v>
      </c>
      <c r="B9" s="262"/>
      <c r="C9" s="262"/>
      <c r="D9" s="178"/>
      <c r="E9" s="178"/>
      <c r="F9" s="178"/>
      <c r="G9" s="178"/>
      <c r="H9" s="178"/>
    </row>
    <row r="10" spans="1:8" ht="13.8" x14ac:dyDescent="0.25">
      <c r="A10" s="7"/>
      <c r="B10" s="3"/>
      <c r="C10" s="1"/>
      <c r="D10" s="2"/>
    </row>
    <row r="11" spans="1:8" ht="12.75" customHeight="1" x14ac:dyDescent="0.25">
      <c r="A11" s="255" t="s">
        <v>184</v>
      </c>
      <c r="B11" s="257" t="s">
        <v>199</v>
      </c>
      <c r="C11" s="257" t="s">
        <v>188</v>
      </c>
      <c r="D11" s="255" t="s">
        <v>185</v>
      </c>
    </row>
    <row r="12" spans="1:8" ht="54" customHeight="1" x14ac:dyDescent="0.25">
      <c r="A12" s="256"/>
      <c r="B12" s="258"/>
      <c r="C12" s="258"/>
      <c r="D12" s="256"/>
    </row>
    <row r="13" spans="1:8" x14ac:dyDescent="0.25">
      <c r="A13" s="48">
        <v>1</v>
      </c>
      <c r="B13" s="49">
        <v>2</v>
      </c>
      <c r="C13" s="50">
        <v>3</v>
      </c>
      <c r="D13" s="48">
        <v>4</v>
      </c>
    </row>
    <row r="14" spans="1:8" x14ac:dyDescent="0.25">
      <c r="A14" s="60">
        <v>1</v>
      </c>
      <c r="B14" s="48" t="s">
        <v>198</v>
      </c>
      <c r="C14" s="51" t="s">
        <v>197</v>
      </c>
      <c r="D14" s="52">
        <v>0</v>
      </c>
      <c r="G14" s="35"/>
    </row>
    <row r="15" spans="1:8" x14ac:dyDescent="0.25">
      <c r="A15" s="64"/>
      <c r="B15" s="62"/>
      <c r="C15" s="53"/>
      <c r="D15" s="54"/>
    </row>
    <row r="16" spans="1:8" x14ac:dyDescent="0.25">
      <c r="A16" s="60">
        <v>2</v>
      </c>
      <c r="B16" s="48" t="s">
        <v>186</v>
      </c>
      <c r="C16" s="51" t="s">
        <v>191</v>
      </c>
      <c r="D16" s="52">
        <v>0</v>
      </c>
      <c r="G16" s="28"/>
    </row>
    <row r="17" spans="1:7" x14ac:dyDescent="0.25">
      <c r="A17" s="42"/>
      <c r="B17" s="57"/>
      <c r="C17" s="58"/>
      <c r="D17" s="59"/>
      <c r="G17" s="28"/>
    </row>
    <row r="18" spans="1:7" x14ac:dyDescent="0.25">
      <c r="A18" s="60">
        <v>3</v>
      </c>
      <c r="B18" s="48" t="s">
        <v>187</v>
      </c>
      <c r="C18" s="56" t="s">
        <v>192</v>
      </c>
      <c r="D18" s="52">
        <v>0</v>
      </c>
      <c r="G18" s="28"/>
    </row>
    <row r="19" spans="1:7" ht="12.75" customHeight="1" x14ac:dyDescent="0.25">
      <c r="A19" s="60"/>
      <c r="B19" s="155"/>
      <c r="C19" s="32"/>
      <c r="D19" s="45"/>
    </row>
    <row r="20" spans="1:7" ht="13.8" x14ac:dyDescent="0.25">
      <c r="A20" s="38"/>
      <c r="B20" s="39"/>
      <c r="C20" s="32" t="s">
        <v>11</v>
      </c>
      <c r="D20" s="45">
        <f>SUM(D14:D19)</f>
        <v>0</v>
      </c>
    </row>
    <row r="21" spans="1:7" x14ac:dyDescent="0.25">
      <c r="A21" s="38"/>
      <c r="B21" s="39"/>
      <c r="C21" s="10" t="s">
        <v>16</v>
      </c>
      <c r="D21" s="29">
        <f>D20*5%</f>
        <v>0</v>
      </c>
    </row>
    <row r="22" spans="1:7" x14ac:dyDescent="0.25">
      <c r="A22" s="38"/>
      <c r="B22" s="39"/>
      <c r="C22" s="10" t="s">
        <v>0</v>
      </c>
      <c r="D22" s="27">
        <f>SUM(D20:D21)</f>
        <v>0</v>
      </c>
      <c r="F22" s="43"/>
      <c r="G22" s="44"/>
    </row>
    <row r="23" spans="1:7" x14ac:dyDescent="0.25">
      <c r="A23" s="38"/>
      <c r="B23" s="39"/>
      <c r="C23" s="10" t="s">
        <v>15</v>
      </c>
      <c r="D23" s="29">
        <f>D22*21%</f>
        <v>0</v>
      </c>
      <c r="F23" s="162"/>
    </row>
    <row r="24" spans="1:7" ht="13.8" x14ac:dyDescent="0.25">
      <c r="A24" s="40"/>
      <c r="B24" s="41"/>
      <c r="C24" s="24" t="s">
        <v>13</v>
      </c>
      <c r="D24" s="30">
        <f>SUM(D22:D23)</f>
        <v>0</v>
      </c>
    </row>
    <row r="25" spans="1:7" ht="14.4" x14ac:dyDescent="0.25">
      <c r="E25" s="46"/>
    </row>
    <row r="26" spans="1:7" ht="14.4" x14ac:dyDescent="0.25">
      <c r="E26" s="46"/>
    </row>
    <row r="27" spans="1:7" ht="14.4" x14ac:dyDescent="0.25">
      <c r="B27" s="47"/>
      <c r="C27" s="47"/>
      <c r="D27" s="46"/>
      <c r="E27" s="15"/>
    </row>
    <row r="28" spans="1:7" x14ac:dyDescent="0.25">
      <c r="A28" s="263" t="s">
        <v>174</v>
      </c>
      <c r="B28" s="263"/>
      <c r="C28" s="263"/>
      <c r="D28" s="263"/>
      <c r="E28" s="263"/>
    </row>
    <row r="29" spans="1:7" x14ac:dyDescent="0.25">
      <c r="A29" s="264" t="s">
        <v>212</v>
      </c>
      <c r="B29" s="264"/>
      <c r="C29" s="264"/>
      <c r="D29" s="264"/>
      <c r="E29" s="264"/>
    </row>
    <row r="30" spans="1:7" x14ac:dyDescent="0.25">
      <c r="A30" s="263" t="s">
        <v>175</v>
      </c>
      <c r="B30" s="263"/>
      <c r="C30" s="263"/>
      <c r="D30" s="263"/>
      <c r="E30" s="263"/>
    </row>
    <row r="31" spans="1:7" x14ac:dyDescent="0.25">
      <c r="A31" s="264" t="s">
        <v>212</v>
      </c>
      <c r="B31" s="264"/>
      <c r="C31" s="264"/>
      <c r="D31" s="264"/>
      <c r="E31" s="264"/>
    </row>
    <row r="32" spans="1:7" ht="12.75" customHeight="1" x14ac:dyDescent="0.25">
      <c r="A32" s="263" t="s">
        <v>213</v>
      </c>
      <c r="B32" s="263"/>
      <c r="C32" s="263"/>
      <c r="D32" s="169"/>
      <c r="E32" s="169"/>
    </row>
  </sheetData>
  <mergeCells count="16">
    <mergeCell ref="A28:E28"/>
    <mergeCell ref="A29:E29"/>
    <mergeCell ref="A30:E30"/>
    <mergeCell ref="A31:E31"/>
    <mergeCell ref="A32:C32"/>
    <mergeCell ref="A11:A12"/>
    <mergeCell ref="B11:B12"/>
    <mergeCell ref="C11:C12"/>
    <mergeCell ref="D11:D12"/>
    <mergeCell ref="A2:H2"/>
    <mergeCell ref="A3:H3"/>
    <mergeCell ref="A4:H4"/>
    <mergeCell ref="A6:C6"/>
    <mergeCell ref="A7:C7"/>
    <mergeCell ref="A8:E8"/>
    <mergeCell ref="A9:C9"/>
  </mergeCells>
  <pageMargins left="1.0236220472440944" right="0.5118110236220472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opLeftCell="A16" workbookViewId="0">
      <selection activeCell="N38" sqref="N38"/>
    </sheetView>
  </sheetViews>
  <sheetFormatPr defaultColWidth="9.109375" defaultRowHeight="13.2" x14ac:dyDescent="0.25"/>
  <cols>
    <col min="1" max="1" width="4.109375" style="3" customWidth="1"/>
    <col min="2" max="2" width="17.44140625" style="3" customWidth="1"/>
    <col min="3" max="3" width="34.109375" style="1" customWidth="1"/>
    <col min="4" max="4" width="18.33203125" style="2" customWidth="1"/>
    <col min="5" max="5" width="15" style="3" customWidth="1"/>
    <col min="6" max="6" width="15" style="4" customWidth="1"/>
    <col min="7" max="7" width="15" style="5" customWidth="1"/>
    <col min="8" max="8" width="14.33203125" style="5" customWidth="1"/>
    <col min="9" max="16384" width="9.109375" style="6"/>
  </cols>
  <sheetData>
    <row r="2" spans="1:12" x14ac:dyDescent="0.25">
      <c r="A2" s="259" t="s">
        <v>237</v>
      </c>
      <c r="B2" s="259"/>
      <c r="C2" s="259"/>
      <c r="D2" s="259"/>
      <c r="E2" s="259"/>
      <c r="F2" s="259"/>
      <c r="G2" s="259"/>
      <c r="H2" s="259"/>
      <c r="I2" s="165"/>
      <c r="J2" s="165"/>
      <c r="K2" s="165"/>
      <c r="L2" s="165"/>
    </row>
    <row r="3" spans="1:12" x14ac:dyDescent="0.25">
      <c r="A3" s="260" t="s">
        <v>238</v>
      </c>
      <c r="B3" s="260"/>
      <c r="C3" s="260"/>
      <c r="D3" s="260"/>
      <c r="E3" s="260"/>
      <c r="F3" s="260"/>
      <c r="G3" s="260"/>
      <c r="H3" s="260"/>
      <c r="I3" s="179"/>
      <c r="J3" s="179"/>
      <c r="K3" s="179"/>
      <c r="L3" s="179"/>
    </row>
    <row r="4" spans="1:12" x14ac:dyDescent="0.25">
      <c r="A4" s="261" t="s">
        <v>209</v>
      </c>
      <c r="B4" s="261"/>
      <c r="C4" s="261"/>
      <c r="D4" s="261"/>
      <c r="E4" s="261"/>
      <c r="F4" s="261"/>
      <c r="G4" s="261"/>
      <c r="H4" s="261"/>
      <c r="I4" s="180"/>
      <c r="J4" s="180"/>
      <c r="K4" s="180"/>
      <c r="L4" s="180"/>
    </row>
    <row r="5" spans="1:12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2" x14ac:dyDescent="0.25">
      <c r="A6" s="262" t="s">
        <v>214</v>
      </c>
      <c r="B6" s="262"/>
      <c r="C6" s="262"/>
      <c r="D6" s="178"/>
      <c r="E6" s="178"/>
      <c r="F6" s="178"/>
      <c r="G6" s="178"/>
      <c r="H6" s="178"/>
      <c r="I6" s="178"/>
      <c r="J6" s="178"/>
      <c r="K6" s="178"/>
      <c r="L6" s="178"/>
    </row>
    <row r="7" spans="1:12" x14ac:dyDescent="0.25">
      <c r="A7" s="262" t="s">
        <v>215</v>
      </c>
      <c r="B7" s="262"/>
      <c r="C7" s="262"/>
      <c r="D7" s="178"/>
      <c r="E7" s="178"/>
      <c r="F7" s="178"/>
      <c r="G7" s="178"/>
      <c r="H7" s="178"/>
      <c r="I7" s="178"/>
      <c r="J7" s="178"/>
      <c r="K7" s="178"/>
      <c r="L7" s="178"/>
    </row>
    <row r="8" spans="1:12" x14ac:dyDescent="0.25">
      <c r="A8" s="262" t="s">
        <v>216</v>
      </c>
      <c r="B8" s="262"/>
      <c r="C8" s="262"/>
      <c r="D8" s="262"/>
      <c r="E8" s="262"/>
      <c r="F8" s="178"/>
      <c r="G8" s="178"/>
      <c r="H8" s="178"/>
      <c r="I8" s="178"/>
      <c r="J8" s="178"/>
      <c r="K8" s="178"/>
      <c r="L8" s="178"/>
    </row>
    <row r="9" spans="1:12" x14ac:dyDescent="0.25">
      <c r="A9" s="262" t="s">
        <v>210</v>
      </c>
      <c r="B9" s="262"/>
      <c r="C9" s="262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12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ht="12.75" customHeight="1" x14ac:dyDescent="0.25">
      <c r="A11" s="255" t="s">
        <v>177</v>
      </c>
      <c r="B11" s="257" t="s">
        <v>176</v>
      </c>
      <c r="C11" s="257" t="s">
        <v>9</v>
      </c>
      <c r="D11" s="255" t="s">
        <v>179</v>
      </c>
      <c r="E11" s="267" t="s">
        <v>10</v>
      </c>
      <c r="F11" s="267"/>
      <c r="G11" s="267"/>
      <c r="H11" s="265" t="s">
        <v>7</v>
      </c>
    </row>
    <row r="12" spans="1:12" ht="26.4" x14ac:dyDescent="0.25">
      <c r="A12" s="256"/>
      <c r="B12" s="258"/>
      <c r="C12" s="258"/>
      <c r="D12" s="256"/>
      <c r="E12" s="31" t="s">
        <v>239</v>
      </c>
      <c r="F12" s="31" t="s">
        <v>240</v>
      </c>
      <c r="G12" s="31" t="s">
        <v>241</v>
      </c>
      <c r="H12" s="266"/>
    </row>
    <row r="13" spans="1:12" x14ac:dyDescent="0.25">
      <c r="A13" s="134">
        <v>1</v>
      </c>
      <c r="B13" s="135">
        <v>2</v>
      </c>
      <c r="C13" s="117">
        <v>3</v>
      </c>
      <c r="D13" s="118">
        <v>4</v>
      </c>
      <c r="E13" s="136">
        <v>5</v>
      </c>
      <c r="F13" s="137">
        <v>6</v>
      </c>
      <c r="G13" s="136">
        <v>7</v>
      </c>
      <c r="H13" s="138">
        <v>8</v>
      </c>
    </row>
    <row r="14" spans="1:12" x14ac:dyDescent="0.25">
      <c r="A14" s="160">
        <v>1</v>
      </c>
      <c r="B14" s="48" t="s">
        <v>198</v>
      </c>
      <c r="C14" s="51" t="s">
        <v>197</v>
      </c>
      <c r="D14" s="52">
        <f>'Apvienotā CD tāme'!O67</f>
        <v>0</v>
      </c>
      <c r="E14" s="52">
        <f>'Apvienotā CD tāme'!L67</f>
        <v>0</v>
      </c>
      <c r="F14" s="52">
        <f>'Apvienotā CD tāme'!M67</f>
        <v>0</v>
      </c>
      <c r="G14" s="52">
        <f>'Apvienotā CD tāme'!N67</f>
        <v>0</v>
      </c>
      <c r="H14" s="52">
        <f>'Apvienotā CD tāme'!K67</f>
        <v>0</v>
      </c>
    </row>
    <row r="15" spans="1:12" x14ac:dyDescent="0.25">
      <c r="A15" s="55"/>
      <c r="B15" s="132"/>
      <c r="C15" s="65" t="s">
        <v>75</v>
      </c>
      <c r="D15" s="33">
        <f>D14</f>
        <v>0</v>
      </c>
      <c r="E15" s="33">
        <f>E14</f>
        <v>0</v>
      </c>
      <c r="F15" s="33">
        <f>F14</f>
        <v>0</v>
      </c>
      <c r="G15" s="33">
        <f>G14</f>
        <v>0</v>
      </c>
      <c r="H15" s="33">
        <f>H14</f>
        <v>0</v>
      </c>
    </row>
    <row r="16" spans="1:12" x14ac:dyDescent="0.25">
      <c r="A16" s="42"/>
      <c r="B16" s="57"/>
      <c r="C16" s="140" t="s">
        <v>200</v>
      </c>
      <c r="D16" s="163">
        <v>0</v>
      </c>
      <c r="E16" s="152"/>
      <c r="F16" s="153"/>
      <c r="G16" s="153"/>
      <c r="H16" s="154"/>
    </row>
    <row r="17" spans="1:8" x14ac:dyDescent="0.25">
      <c r="A17" s="42"/>
      <c r="B17" s="57"/>
      <c r="C17" s="141" t="s">
        <v>201</v>
      </c>
      <c r="D17" s="163">
        <v>0</v>
      </c>
      <c r="E17" s="152"/>
      <c r="F17" s="153"/>
      <c r="G17" s="153"/>
      <c r="H17" s="154"/>
    </row>
    <row r="18" spans="1:8" x14ac:dyDescent="0.25">
      <c r="A18" s="42"/>
      <c r="B18" s="57"/>
      <c r="C18" s="140" t="s">
        <v>202</v>
      </c>
      <c r="D18" s="163">
        <v>0</v>
      </c>
      <c r="E18" s="152"/>
      <c r="F18" s="153"/>
      <c r="G18" s="153"/>
      <c r="H18" s="154"/>
    </row>
    <row r="19" spans="1:8" x14ac:dyDescent="0.25">
      <c r="A19" s="42"/>
      <c r="B19" s="57"/>
      <c r="C19" s="140" t="s">
        <v>178</v>
      </c>
      <c r="D19" s="133">
        <f>E15*23.59%</f>
        <v>0</v>
      </c>
      <c r="E19" s="152"/>
      <c r="F19" s="153"/>
      <c r="G19" s="153"/>
      <c r="H19" s="154"/>
    </row>
    <row r="20" spans="1:8" x14ac:dyDescent="0.25">
      <c r="A20" s="64"/>
      <c r="B20" s="143"/>
      <c r="C20" s="142" t="s">
        <v>181</v>
      </c>
      <c r="D20" s="37" t="s">
        <v>203</v>
      </c>
      <c r="E20" s="152"/>
      <c r="F20" s="153"/>
      <c r="G20" s="153"/>
      <c r="H20" s="154"/>
    </row>
    <row r="21" spans="1:8" ht="12.75" customHeight="1" x14ac:dyDescent="0.25">
      <c r="A21" s="62">
        <v>4</v>
      </c>
      <c r="B21" s="62">
        <v>4</v>
      </c>
      <c r="C21" s="61" t="s">
        <v>64</v>
      </c>
      <c r="D21" s="52">
        <f>'Lokālā tāme Nr.4'!O28</f>
        <v>0</v>
      </c>
      <c r="E21" s="52">
        <f>'Lokālā tāme Nr.4'!L28</f>
        <v>0</v>
      </c>
      <c r="F21" s="52">
        <f>'Lokālā tāme Nr.4'!M28</f>
        <v>0</v>
      </c>
      <c r="G21" s="52">
        <f>'Lokālā tāme Nr.4'!N28</f>
        <v>0</v>
      </c>
      <c r="H21" s="52">
        <f>'Lokālā tāme Nr.4'!K28</f>
        <v>0</v>
      </c>
    </row>
    <row r="22" spans="1:8" ht="12.75" customHeight="1" x14ac:dyDescent="0.25">
      <c r="A22" s="8">
        <v>5</v>
      </c>
      <c r="B22" s="8">
        <v>5</v>
      </c>
      <c r="C22" s="63" t="s">
        <v>58</v>
      </c>
      <c r="D22" s="52">
        <f>'Lokālā tāme Nr.5'!P31</f>
        <v>0</v>
      </c>
      <c r="E22" s="139">
        <f>'Lokālā tāme Nr.5'!M31</f>
        <v>0</v>
      </c>
      <c r="F22" s="139">
        <f>'Lokālā tāme Nr.5'!N31</f>
        <v>0</v>
      </c>
      <c r="G22" s="139">
        <f>'Lokālā tāme Nr.5'!O31</f>
        <v>0</v>
      </c>
      <c r="H22" s="139">
        <f>'Lokālā tāme Nr.5'!L31</f>
        <v>0</v>
      </c>
    </row>
    <row r="23" spans="1:8" ht="12.75" customHeight="1" x14ac:dyDescent="0.25">
      <c r="A23" s="55"/>
      <c r="B23" s="132"/>
      <c r="C23" s="65" t="s">
        <v>75</v>
      </c>
      <c r="D23" s="144">
        <f>SUM(D21:D22)</f>
        <v>0</v>
      </c>
      <c r="E23" s="33">
        <f>SUM(E21:E22)</f>
        <v>0</v>
      </c>
      <c r="F23" s="33">
        <f t="shared" ref="F23:H23" si="0">SUM(F21:F22)</f>
        <v>0</v>
      </c>
      <c r="G23" s="33">
        <f t="shared" si="0"/>
        <v>0</v>
      </c>
      <c r="H23" s="33">
        <f t="shared" si="0"/>
        <v>0</v>
      </c>
    </row>
    <row r="24" spans="1:8" ht="12.75" customHeight="1" x14ac:dyDescent="0.25">
      <c r="A24" s="42"/>
      <c r="B24" s="57"/>
      <c r="C24" s="140" t="s">
        <v>200</v>
      </c>
      <c r="D24" s="163">
        <v>0</v>
      </c>
      <c r="E24" s="147"/>
      <c r="F24" s="146"/>
      <c r="G24" s="146"/>
      <c r="H24" s="148"/>
    </row>
    <row r="25" spans="1:8" ht="12.75" customHeight="1" x14ac:dyDescent="0.25">
      <c r="A25" s="42"/>
      <c r="B25" s="57"/>
      <c r="C25" s="141" t="s">
        <v>201</v>
      </c>
      <c r="D25" s="163">
        <v>0</v>
      </c>
      <c r="E25" s="147"/>
      <c r="F25" s="146"/>
      <c r="G25" s="146"/>
      <c r="H25" s="148"/>
    </row>
    <row r="26" spans="1:8" ht="12.75" customHeight="1" x14ac:dyDescent="0.25">
      <c r="A26" s="42"/>
      <c r="B26" s="57"/>
      <c r="C26" s="140" t="s">
        <v>202</v>
      </c>
      <c r="D26" s="163">
        <v>0</v>
      </c>
      <c r="E26" s="147"/>
      <c r="F26" s="146"/>
      <c r="G26" s="146"/>
      <c r="H26" s="148"/>
    </row>
    <row r="27" spans="1:8" ht="12.75" customHeight="1" x14ac:dyDescent="0.25">
      <c r="A27" s="42"/>
      <c r="B27" s="57"/>
      <c r="C27" s="140" t="s">
        <v>178</v>
      </c>
      <c r="D27" s="133">
        <f>E23*23.59%</f>
        <v>0</v>
      </c>
      <c r="E27" s="147"/>
      <c r="F27" s="146"/>
      <c r="G27" s="146"/>
      <c r="H27" s="148"/>
    </row>
    <row r="28" spans="1:8" ht="12.75" customHeight="1" x14ac:dyDescent="0.25">
      <c r="A28" s="64"/>
      <c r="B28" s="143"/>
      <c r="C28" s="142" t="s">
        <v>183</v>
      </c>
      <c r="D28" s="37" t="s">
        <v>204</v>
      </c>
      <c r="E28" s="149"/>
      <c r="F28" s="150"/>
      <c r="G28" s="150"/>
      <c r="H28" s="151"/>
    </row>
    <row r="29" spans="1:8" ht="12.75" customHeight="1" x14ac:dyDescent="0.25">
      <c r="A29" s="62">
        <v>6</v>
      </c>
      <c r="B29" s="62">
        <v>6</v>
      </c>
      <c r="C29" s="63" t="s">
        <v>65</v>
      </c>
      <c r="D29" s="52">
        <f>'Lokālā tāme Nr.6'!O47</f>
        <v>0</v>
      </c>
      <c r="E29" s="145">
        <f>'Lokālā tāme Nr.6'!L47</f>
        <v>0</v>
      </c>
      <c r="F29" s="145">
        <f>'Lokālā tāme Nr.6'!M47</f>
        <v>0</v>
      </c>
      <c r="G29" s="145">
        <f>'Lokālā tāme Nr.6'!N47</f>
        <v>0</v>
      </c>
      <c r="H29" s="145">
        <f>'Lokālā tāme Nr.6'!K47</f>
        <v>0</v>
      </c>
    </row>
    <row r="30" spans="1:8" ht="12.75" customHeight="1" x14ac:dyDescent="0.25">
      <c r="A30" s="48">
        <v>7</v>
      </c>
      <c r="B30" s="48">
        <v>7</v>
      </c>
      <c r="C30" s="63" t="s">
        <v>59</v>
      </c>
      <c r="D30" s="52">
        <f>'Lokālā tāme Nr.7'!O35</f>
        <v>0</v>
      </c>
      <c r="E30" s="52">
        <f>'Lokālā tāme Nr.7'!L35</f>
        <v>0</v>
      </c>
      <c r="F30" s="52">
        <f>'Lokālā tāme Nr.7'!M35</f>
        <v>0</v>
      </c>
      <c r="G30" s="52">
        <f>'Lokālā tāme Nr.7'!N35</f>
        <v>0</v>
      </c>
      <c r="H30" s="52">
        <f>'Lokālā tāme Nr.7'!K35</f>
        <v>0</v>
      </c>
    </row>
    <row r="31" spans="1:8" s="36" customFormat="1" ht="12.75" customHeight="1" x14ac:dyDescent="0.25">
      <c r="A31" s="156"/>
      <c r="B31" s="164"/>
      <c r="C31" s="65" t="s">
        <v>11</v>
      </c>
      <c r="D31" s="33">
        <f>SUM(D29:D30)</f>
        <v>0</v>
      </c>
      <c r="E31" s="34">
        <f>SUM(E29:E30)</f>
        <v>0</v>
      </c>
      <c r="F31" s="34">
        <f t="shared" ref="F31:H31" si="1">SUM(F29:F30)</f>
        <v>0</v>
      </c>
      <c r="G31" s="34">
        <f t="shared" si="1"/>
        <v>0</v>
      </c>
      <c r="H31" s="34">
        <f t="shared" si="1"/>
        <v>0</v>
      </c>
    </row>
    <row r="32" spans="1:8" ht="12.75" customHeight="1" x14ac:dyDescent="0.25">
      <c r="A32" s="42"/>
      <c r="B32" s="57"/>
      <c r="C32" s="140" t="s">
        <v>200</v>
      </c>
      <c r="D32" s="163">
        <v>0</v>
      </c>
      <c r="E32" s="152"/>
      <c r="F32" s="153"/>
      <c r="G32" s="153"/>
      <c r="H32" s="154"/>
    </row>
    <row r="33" spans="1:8" x14ac:dyDescent="0.25">
      <c r="A33" s="42"/>
      <c r="B33" s="57"/>
      <c r="C33" s="141" t="s">
        <v>201</v>
      </c>
      <c r="D33" s="163">
        <v>0</v>
      </c>
      <c r="E33" s="152"/>
      <c r="F33" s="153"/>
      <c r="G33" s="153"/>
      <c r="H33" s="154"/>
    </row>
    <row r="34" spans="1:8" x14ac:dyDescent="0.25">
      <c r="A34" s="42"/>
      <c r="B34" s="57"/>
      <c r="C34" s="140" t="s">
        <v>202</v>
      </c>
      <c r="D34" s="163">
        <v>0</v>
      </c>
      <c r="E34" s="152"/>
      <c r="F34" s="153"/>
      <c r="G34" s="153"/>
      <c r="H34" s="154"/>
    </row>
    <row r="35" spans="1:8" x14ac:dyDescent="0.25">
      <c r="A35" s="42"/>
      <c r="B35" s="16"/>
      <c r="C35" s="10" t="s">
        <v>180</v>
      </c>
      <c r="D35" s="133">
        <f>E31*23.59%</f>
        <v>0</v>
      </c>
      <c r="E35" s="152"/>
      <c r="F35" s="153"/>
      <c r="G35" s="153"/>
      <c r="H35" s="154"/>
    </row>
    <row r="36" spans="1:8" x14ac:dyDescent="0.25">
      <c r="A36" s="64"/>
      <c r="B36" s="124"/>
      <c r="C36" s="11" t="s">
        <v>182</v>
      </c>
      <c r="D36" s="37" t="s">
        <v>205</v>
      </c>
      <c r="E36" s="157"/>
      <c r="F36" s="158"/>
      <c r="G36" s="158"/>
      <c r="H36" s="159"/>
    </row>
    <row r="38" spans="1:8" x14ac:dyDescent="0.25">
      <c r="C38" s="14"/>
      <c r="F38" s="15"/>
      <c r="G38" s="4"/>
    </row>
    <row r="39" spans="1:8" x14ac:dyDescent="0.25">
      <c r="F39" s="15"/>
      <c r="G39" s="4"/>
    </row>
    <row r="40" spans="1:8" ht="12.75" customHeight="1" x14ac:dyDescent="0.25">
      <c r="B40" s="263" t="s">
        <v>174</v>
      </c>
      <c r="C40" s="263"/>
      <c r="D40" s="263"/>
      <c r="E40" s="263"/>
      <c r="F40" s="263"/>
      <c r="G40" s="169"/>
      <c r="H40" s="169"/>
    </row>
    <row r="41" spans="1:8" ht="12.75" customHeight="1" x14ac:dyDescent="0.25">
      <c r="B41" s="264" t="s">
        <v>212</v>
      </c>
      <c r="C41" s="264"/>
      <c r="D41" s="264"/>
      <c r="E41" s="264"/>
      <c r="F41" s="264"/>
      <c r="G41" s="177"/>
      <c r="H41" s="177"/>
    </row>
    <row r="42" spans="1:8" ht="12.75" customHeight="1" x14ac:dyDescent="0.25">
      <c r="B42" s="263" t="s">
        <v>175</v>
      </c>
      <c r="C42" s="263"/>
      <c r="D42" s="263"/>
      <c r="E42" s="263"/>
      <c r="F42" s="263"/>
      <c r="G42" s="169"/>
      <c r="H42" s="169"/>
    </row>
    <row r="43" spans="1:8" ht="12.75" customHeight="1" x14ac:dyDescent="0.25">
      <c r="B43" s="264" t="s">
        <v>212</v>
      </c>
      <c r="C43" s="264"/>
      <c r="D43" s="264"/>
      <c r="E43" s="264"/>
      <c r="F43" s="264"/>
      <c r="G43" s="177"/>
      <c r="H43" s="177"/>
    </row>
    <row r="44" spans="1:8" ht="12.75" customHeight="1" x14ac:dyDescent="0.25">
      <c r="B44" s="263" t="s">
        <v>213</v>
      </c>
      <c r="C44" s="263"/>
      <c r="D44" s="169"/>
      <c r="E44" s="169"/>
      <c r="F44" s="169"/>
      <c r="G44" s="169"/>
      <c r="H44" s="39"/>
    </row>
    <row r="45" spans="1:8" ht="12.75" customHeight="1" x14ac:dyDescent="0.25">
      <c r="F45" s="168"/>
      <c r="G45" s="270"/>
      <c r="H45" s="270"/>
    </row>
    <row r="46" spans="1:8" x14ac:dyDescent="0.25">
      <c r="F46" s="168"/>
      <c r="G46" s="169"/>
      <c r="H46" s="169"/>
    </row>
    <row r="47" spans="1:8" ht="12.75" customHeight="1" x14ac:dyDescent="0.25">
      <c r="F47" s="168"/>
      <c r="G47" s="169"/>
      <c r="H47" s="170"/>
    </row>
    <row r="48" spans="1:8" ht="13.5" customHeight="1" x14ac:dyDescent="0.25">
      <c r="F48" s="168"/>
      <c r="G48" s="271"/>
      <c r="H48" s="271"/>
    </row>
    <row r="49" spans="6:13" ht="12.75" customHeight="1" x14ac:dyDescent="0.25">
      <c r="F49" s="168"/>
      <c r="G49" s="169"/>
      <c r="H49" s="169"/>
    </row>
    <row r="50" spans="6:13" ht="13.5" customHeight="1" x14ac:dyDescent="0.25">
      <c r="F50" s="168"/>
      <c r="G50" s="169"/>
      <c r="H50" s="169"/>
    </row>
    <row r="51" spans="6:13" x14ac:dyDescent="0.25">
      <c r="F51" s="168"/>
      <c r="G51" s="169"/>
      <c r="H51" s="169"/>
    </row>
    <row r="52" spans="6:13" x14ac:dyDescent="0.25">
      <c r="F52" s="168"/>
      <c r="G52" s="169"/>
      <c r="H52" s="169"/>
    </row>
    <row r="53" spans="6:13" ht="38.25" customHeight="1" x14ac:dyDescent="0.25">
      <c r="F53" s="168"/>
      <c r="G53" s="268"/>
      <c r="H53" s="268"/>
      <c r="I53" s="272"/>
      <c r="J53" s="272"/>
      <c r="K53" s="272"/>
      <c r="L53" s="272"/>
      <c r="M53" s="272"/>
    </row>
    <row r="54" spans="6:13" ht="25.5" customHeight="1" x14ac:dyDescent="0.25">
      <c r="F54" s="168"/>
      <c r="G54" s="269"/>
      <c r="H54" s="269"/>
      <c r="I54" s="272"/>
      <c r="J54" s="272"/>
      <c r="K54" s="272"/>
      <c r="L54" s="272"/>
      <c r="M54" s="272"/>
    </row>
    <row r="55" spans="6:13" x14ac:dyDescent="0.25">
      <c r="I55"/>
      <c r="J55"/>
      <c r="K55"/>
      <c r="L55"/>
      <c r="M55"/>
    </row>
    <row r="56" spans="6:13" x14ac:dyDescent="0.25">
      <c r="I56"/>
      <c r="J56"/>
      <c r="K56"/>
      <c r="L56"/>
      <c r="M56"/>
    </row>
    <row r="57" spans="6:13" ht="13.5" customHeight="1" thickBot="1" x14ac:dyDescent="0.3">
      <c r="I57" s="289"/>
      <c r="J57" s="289"/>
      <c r="K57" s="289"/>
      <c r="L57" s="289"/>
      <c r="M57"/>
    </row>
    <row r="58" spans="6:13" ht="13.5" customHeight="1" thickBot="1" x14ac:dyDescent="0.3">
      <c r="I58" s="286"/>
      <c r="J58" s="286"/>
      <c r="K58" s="286"/>
      <c r="L58" s="286"/>
      <c r="M58"/>
    </row>
    <row r="59" spans="6:13" ht="13.8" thickBot="1" x14ac:dyDescent="0.3">
      <c r="I59" s="289"/>
      <c r="J59" s="289"/>
      <c r="K59" s="289"/>
      <c r="L59" s="289"/>
      <c r="M59"/>
    </row>
    <row r="60" spans="6:13" ht="13.8" thickBot="1" x14ac:dyDescent="0.3">
      <c r="I60" s="286"/>
      <c r="J60" s="286"/>
      <c r="K60" s="286"/>
      <c r="L60" s="286"/>
      <c r="M60"/>
    </row>
    <row r="61" spans="6:13" ht="38.25" customHeight="1" x14ac:dyDescent="0.25">
      <c r="I61" s="287" t="s">
        <v>226</v>
      </c>
      <c r="J61" s="288"/>
      <c r="K61" s="288"/>
      <c r="L61" s="288"/>
      <c r="M61"/>
    </row>
    <row r="62" spans="6:13" ht="25.5" customHeight="1" x14ac:dyDescent="0.25">
      <c r="I62" s="274" t="s">
        <v>227</v>
      </c>
      <c r="J62" s="275"/>
      <c r="K62" s="274"/>
      <c r="L62" s="275"/>
      <c r="M62"/>
    </row>
    <row r="63" spans="6:13" ht="38.25" customHeight="1" x14ac:dyDescent="0.25">
      <c r="I63" s="174"/>
      <c r="J63" s="274" t="s">
        <v>228</v>
      </c>
      <c r="K63" s="275"/>
      <c r="L63" s="166"/>
      <c r="M63"/>
    </row>
    <row r="64" spans="6:13" ht="38.25" customHeight="1" x14ac:dyDescent="0.25">
      <c r="I64" s="187" t="s">
        <v>229</v>
      </c>
      <c r="J64" s="276" t="s">
        <v>10</v>
      </c>
      <c r="K64" s="277"/>
      <c r="L64" s="278"/>
      <c r="M64" s="190" t="s">
        <v>231</v>
      </c>
    </row>
    <row r="65" spans="9:13" x14ac:dyDescent="0.25">
      <c r="I65" s="188" t="s">
        <v>230</v>
      </c>
      <c r="J65" s="279"/>
      <c r="K65" s="280"/>
      <c r="L65" s="281"/>
      <c r="M65" s="192" t="s">
        <v>232</v>
      </c>
    </row>
    <row r="66" spans="9:13" ht="39.6" x14ac:dyDescent="0.25">
      <c r="I66" s="189"/>
      <c r="J66" s="166" t="s">
        <v>234</v>
      </c>
      <c r="K66" s="166" t="s">
        <v>235</v>
      </c>
      <c r="L66" s="166" t="s">
        <v>236</v>
      </c>
      <c r="M66" s="193" t="s">
        <v>233</v>
      </c>
    </row>
    <row r="67" spans="9:13" x14ac:dyDescent="0.25">
      <c r="I67" s="166"/>
      <c r="J67" s="166"/>
      <c r="K67" s="166"/>
      <c r="L67" s="166"/>
      <c r="M67" s="171"/>
    </row>
    <row r="68" spans="9:13" x14ac:dyDescent="0.25">
      <c r="I68" s="166"/>
      <c r="J68" s="166"/>
      <c r="K68" s="166"/>
      <c r="L68" s="166"/>
      <c r="M68" s="171"/>
    </row>
    <row r="69" spans="9:13" x14ac:dyDescent="0.25">
      <c r="I69" s="166"/>
      <c r="J69" s="166"/>
      <c r="K69" s="166"/>
      <c r="L69" s="166"/>
      <c r="M69" s="171"/>
    </row>
    <row r="70" spans="9:13" ht="13.8" thickBot="1" x14ac:dyDescent="0.3">
      <c r="I70" s="166"/>
      <c r="J70" s="172"/>
      <c r="K70" s="172"/>
      <c r="L70" s="172"/>
      <c r="M70" s="175"/>
    </row>
    <row r="71" spans="9:13" ht="12.75" customHeight="1" x14ac:dyDescent="0.25">
      <c r="I71" s="191"/>
      <c r="J71" s="282"/>
      <c r="K71" s="283"/>
      <c r="L71" s="283"/>
      <c r="M71" s="283"/>
    </row>
    <row r="72" spans="9:13" ht="12.75" customHeight="1" x14ac:dyDescent="0.25">
      <c r="I72" s="191"/>
      <c r="J72" s="284"/>
      <c r="K72" s="285"/>
      <c r="L72" s="285"/>
      <c r="M72" s="285"/>
    </row>
    <row r="73" spans="9:13" ht="12.75" customHeight="1" x14ac:dyDescent="0.25">
      <c r="I73" s="191"/>
      <c r="J73" s="284"/>
      <c r="K73" s="285"/>
      <c r="L73" s="285"/>
      <c r="M73" s="285"/>
    </row>
    <row r="74" spans="9:13" ht="12.75" customHeight="1" x14ac:dyDescent="0.25">
      <c r="I74" s="191"/>
      <c r="J74" s="284"/>
      <c r="K74" s="285"/>
      <c r="L74" s="285"/>
      <c r="M74" s="285"/>
    </row>
    <row r="75" spans="9:13" ht="25.5" customHeight="1" x14ac:dyDescent="0.25">
      <c r="I75" s="191"/>
      <c r="J75" s="284"/>
      <c r="K75" s="285"/>
      <c r="L75" s="285"/>
      <c r="M75" s="285"/>
    </row>
    <row r="76" spans="9:13" ht="12.75" customHeight="1" x14ac:dyDescent="0.25">
      <c r="I76" s="194"/>
      <c r="J76" s="284"/>
      <c r="K76" s="285"/>
      <c r="L76" s="285"/>
      <c r="M76" s="285"/>
    </row>
    <row r="77" spans="9:13" x14ac:dyDescent="0.25">
      <c r="I77" s="273"/>
      <c r="J77" s="273"/>
      <c r="K77" s="273"/>
      <c r="L77" s="273"/>
      <c r="M77" s="273"/>
    </row>
    <row r="78" spans="9:13" ht="13.8" thickBot="1" x14ac:dyDescent="0.3">
      <c r="I78" s="167"/>
      <c r="J78"/>
      <c r="K78"/>
      <c r="L78"/>
      <c r="M78"/>
    </row>
    <row r="79" spans="9:13" ht="25.5" customHeight="1" x14ac:dyDescent="0.25">
      <c r="I79" s="195"/>
      <c r="J79"/>
      <c r="K79"/>
      <c r="L79"/>
      <c r="M79"/>
    </row>
    <row r="80" spans="9:13" ht="13.5" customHeight="1" thickBot="1" x14ac:dyDescent="0.3">
      <c r="I80" s="167"/>
      <c r="J80"/>
      <c r="K80"/>
      <c r="L80"/>
      <c r="M80"/>
    </row>
    <row r="81" spans="9:13" ht="25.5" customHeight="1" x14ac:dyDescent="0.25">
      <c r="I81" s="195"/>
      <c r="J81"/>
      <c r="K81"/>
      <c r="L81"/>
      <c r="M81"/>
    </row>
    <row r="82" spans="9:13" ht="13.5" customHeight="1" thickBot="1" x14ac:dyDescent="0.3">
      <c r="I82" s="167"/>
      <c r="J82"/>
      <c r="K82"/>
      <c r="L82"/>
      <c r="M82"/>
    </row>
    <row r="83" spans="9:13" x14ac:dyDescent="0.25">
      <c r="I83" s="173"/>
      <c r="J83"/>
      <c r="K83"/>
      <c r="L83"/>
      <c r="M83"/>
    </row>
  </sheetData>
  <mergeCells count="36">
    <mergeCell ref="A7:C7"/>
    <mergeCell ref="A8:E8"/>
    <mergeCell ref="A9:C9"/>
    <mergeCell ref="A2:H2"/>
    <mergeCell ref="A3:H3"/>
    <mergeCell ref="A4:H4"/>
    <mergeCell ref="A6:C6"/>
    <mergeCell ref="I53:M53"/>
    <mergeCell ref="I54:M54"/>
    <mergeCell ref="I77:M77"/>
    <mergeCell ref="J63:K63"/>
    <mergeCell ref="J64:L65"/>
    <mergeCell ref="J71:M76"/>
    <mergeCell ref="I60:L60"/>
    <mergeCell ref="I61:J61"/>
    <mergeCell ref="K61:L61"/>
    <mergeCell ref="I62:J62"/>
    <mergeCell ref="K62:L62"/>
    <mergeCell ref="I57:L57"/>
    <mergeCell ref="I58:L58"/>
    <mergeCell ref="I59:L59"/>
    <mergeCell ref="G53:H53"/>
    <mergeCell ref="G54:H54"/>
    <mergeCell ref="B41:F41"/>
    <mergeCell ref="B43:F43"/>
    <mergeCell ref="B42:F42"/>
    <mergeCell ref="B44:C44"/>
    <mergeCell ref="G45:H45"/>
    <mergeCell ref="G48:H48"/>
    <mergeCell ref="B40:F40"/>
    <mergeCell ref="H11:H12"/>
    <mergeCell ref="E11:G11"/>
    <mergeCell ref="A11:A12"/>
    <mergeCell ref="D11:D12"/>
    <mergeCell ref="C11:C12"/>
    <mergeCell ref="B11:B12"/>
  </mergeCells>
  <phoneticPr fontId="1" type="noConversion"/>
  <pageMargins left="0.74803149606299213" right="0.55118110236220474" top="0.82677165354330717" bottom="0.98425196850393704" header="0.51181102362204722" footer="0.51181102362204722"/>
  <pageSetup paperSize="9" orientation="landscape" horizontalDpi="1200" verticalDpi="1200" r:id="rId1"/>
  <headerFooter alignWithMargins="0">
    <oddHeader xml:space="preserve">&amp;C&amp;12
</oddHeader>
    <oddFooter>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workbookViewId="0">
      <selection activeCell="I16" sqref="I16"/>
    </sheetView>
  </sheetViews>
  <sheetFormatPr defaultRowHeight="13.2" x14ac:dyDescent="0.25"/>
  <cols>
    <col min="1" max="1" width="4.33203125" customWidth="1"/>
    <col min="2" max="2" width="43.6640625" customWidth="1"/>
    <col min="3" max="3" width="6" customWidth="1"/>
    <col min="4" max="4" width="7.109375" customWidth="1"/>
    <col min="5" max="5" width="6.44140625" customWidth="1"/>
    <col min="6" max="14" width="7.109375" customWidth="1"/>
    <col min="15" max="15" width="7.88671875" customWidth="1"/>
  </cols>
  <sheetData>
    <row r="1" spans="1:20" x14ac:dyDescent="0.25">
      <c r="A1" s="259" t="s">
        <v>243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165"/>
      <c r="R1" s="165"/>
      <c r="S1" s="165"/>
      <c r="T1" s="165"/>
    </row>
    <row r="2" spans="1:20" x14ac:dyDescent="0.25">
      <c r="A2" s="260" t="s">
        <v>224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179"/>
      <c r="R2" s="179"/>
      <c r="S2" s="179"/>
      <c r="T2" s="179"/>
    </row>
    <row r="3" spans="1:20" x14ac:dyDescent="0.25">
      <c r="A3" s="261" t="s">
        <v>209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180"/>
      <c r="R3" s="180"/>
      <c r="S3" s="180"/>
      <c r="T3" s="180"/>
    </row>
    <row r="4" spans="1:20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</row>
    <row r="5" spans="1:20" x14ac:dyDescent="0.25">
      <c r="A5" s="262" t="s">
        <v>214</v>
      </c>
      <c r="B5" s="262"/>
      <c r="C5" s="262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x14ac:dyDescent="0.25">
      <c r="A6" s="262" t="s">
        <v>215</v>
      </c>
      <c r="B6" s="262"/>
      <c r="C6" s="262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20" x14ac:dyDescent="0.25">
      <c r="A7" s="262" t="s">
        <v>216</v>
      </c>
      <c r="B7" s="262"/>
      <c r="C7" s="262"/>
      <c r="D7" s="262"/>
      <c r="E7" s="262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</row>
    <row r="8" spans="1:20" x14ac:dyDescent="0.25">
      <c r="A8" s="262" t="s">
        <v>210</v>
      </c>
      <c r="B8" s="262"/>
      <c r="C8" s="262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</row>
    <row r="9" spans="1:20" x14ac:dyDescent="0.25">
      <c r="A9" s="272" t="s">
        <v>225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</row>
    <row r="11" spans="1:20" x14ac:dyDescent="0.25">
      <c r="A11" s="292" t="s">
        <v>1</v>
      </c>
      <c r="B11" s="257" t="s">
        <v>2</v>
      </c>
      <c r="C11" s="290" t="s">
        <v>3</v>
      </c>
      <c r="D11" s="292" t="s">
        <v>4</v>
      </c>
      <c r="E11" s="267" t="s">
        <v>5</v>
      </c>
      <c r="F11" s="267"/>
      <c r="G11" s="267"/>
      <c r="H11" s="267"/>
      <c r="I11" s="267"/>
      <c r="J11" s="294"/>
      <c r="K11" s="297" t="s">
        <v>8</v>
      </c>
      <c r="L11" s="267"/>
      <c r="M11" s="267"/>
      <c r="N11" s="267"/>
      <c r="O11" s="294"/>
    </row>
    <row r="12" spans="1:20" ht="67.5" customHeight="1" x14ac:dyDescent="0.25">
      <c r="A12" s="293"/>
      <c r="B12" s="258"/>
      <c r="C12" s="291"/>
      <c r="D12" s="293"/>
      <c r="E12" s="81" t="s">
        <v>6</v>
      </c>
      <c r="F12" s="81" t="s">
        <v>76</v>
      </c>
      <c r="G12" s="82" t="s">
        <v>72</v>
      </c>
      <c r="H12" s="82" t="s">
        <v>73</v>
      </c>
      <c r="I12" s="82" t="s">
        <v>74</v>
      </c>
      <c r="J12" s="82" t="s">
        <v>75</v>
      </c>
      <c r="K12" s="82" t="s">
        <v>7</v>
      </c>
      <c r="L12" s="82" t="s">
        <v>72</v>
      </c>
      <c r="M12" s="82" t="s">
        <v>73</v>
      </c>
      <c r="N12" s="82" t="s">
        <v>77</v>
      </c>
      <c r="O12" s="82" t="s">
        <v>78</v>
      </c>
    </row>
    <row r="13" spans="1:20" x14ac:dyDescent="0.25">
      <c r="A13" s="48">
        <v>1</v>
      </c>
      <c r="B13" s="49">
        <v>2</v>
      </c>
      <c r="C13" s="50">
        <v>3</v>
      </c>
      <c r="D13" s="48">
        <v>4</v>
      </c>
      <c r="E13" s="77">
        <v>5</v>
      </c>
      <c r="F13" s="48">
        <v>6</v>
      </c>
      <c r="G13" s="78">
        <v>7</v>
      </c>
      <c r="H13" s="79">
        <v>8</v>
      </c>
      <c r="I13" s="78">
        <v>9</v>
      </c>
      <c r="J13" s="79">
        <v>10</v>
      </c>
      <c r="K13" s="78">
        <v>11</v>
      </c>
      <c r="L13" s="79">
        <v>12</v>
      </c>
      <c r="M13" s="78">
        <v>13</v>
      </c>
      <c r="N13" s="79">
        <v>14</v>
      </c>
      <c r="O13" s="80">
        <v>15</v>
      </c>
    </row>
    <row r="14" spans="1:20" ht="39.6" x14ac:dyDescent="0.25">
      <c r="A14" s="66">
        <v>1</v>
      </c>
      <c r="B14" s="71" t="s">
        <v>69</v>
      </c>
      <c r="C14" s="122" t="s">
        <v>28</v>
      </c>
      <c r="D14" s="129">
        <f>0.9615+0.1005+0.149</f>
        <v>1.2110000000000001</v>
      </c>
      <c r="E14" s="89"/>
      <c r="F14" s="90"/>
      <c r="G14" s="91">
        <f t="shared" ref="G14:G32" si="0">E14*F14</f>
        <v>0</v>
      </c>
      <c r="H14" s="90"/>
      <c r="I14" s="91"/>
      <c r="J14" s="91">
        <f t="shared" ref="J14:J32" si="1">SUM(G14:I14)</f>
        <v>0</v>
      </c>
      <c r="K14" s="91">
        <f t="shared" ref="K14:K32" si="2">D14*E14</f>
        <v>0</v>
      </c>
      <c r="L14" s="91">
        <f t="shared" ref="L14:L32" si="3">D14*G14</f>
        <v>0</v>
      </c>
      <c r="M14" s="91">
        <f t="shared" ref="M14:M32" si="4">D14*H14</f>
        <v>0</v>
      </c>
      <c r="N14" s="91">
        <f>D14*I14</f>
        <v>0</v>
      </c>
      <c r="O14" s="91">
        <f t="shared" ref="O14:O32" si="5">SUM(L14:N14)</f>
        <v>0</v>
      </c>
    </row>
    <row r="15" spans="1:20" x14ac:dyDescent="0.25">
      <c r="A15" s="66">
        <v>2</v>
      </c>
      <c r="B15" s="71" t="s">
        <v>31</v>
      </c>
      <c r="C15" s="67" t="s">
        <v>32</v>
      </c>
      <c r="D15" s="161">
        <f>15.87+1.65+2.46</f>
        <v>19.98</v>
      </c>
      <c r="E15" s="119"/>
      <c r="F15" s="120"/>
      <c r="G15" s="121">
        <f t="shared" si="0"/>
        <v>0</v>
      </c>
      <c r="H15" s="120"/>
      <c r="I15" s="121"/>
      <c r="J15" s="121">
        <f t="shared" si="1"/>
        <v>0</v>
      </c>
      <c r="K15" s="121">
        <f t="shared" si="2"/>
        <v>0</v>
      </c>
      <c r="L15" s="121">
        <f t="shared" si="3"/>
        <v>0</v>
      </c>
      <c r="M15" s="121">
        <f t="shared" si="4"/>
        <v>0</v>
      </c>
      <c r="N15" s="121">
        <f t="shared" ref="N15:N32" si="6">D15*I15</f>
        <v>0</v>
      </c>
      <c r="O15" s="121">
        <f t="shared" si="5"/>
        <v>0</v>
      </c>
    </row>
    <row r="16" spans="1:20" ht="26.4" x14ac:dyDescent="0.25">
      <c r="A16" s="66">
        <v>3</v>
      </c>
      <c r="B16" s="72" t="s">
        <v>36</v>
      </c>
      <c r="C16" s="68" t="s">
        <v>17</v>
      </c>
      <c r="D16" s="69">
        <f>2010+340+570</f>
        <v>2920</v>
      </c>
      <c r="E16" s="89"/>
      <c r="F16" s="90"/>
      <c r="G16" s="91">
        <f t="shared" si="0"/>
        <v>0</v>
      </c>
      <c r="H16" s="90"/>
      <c r="I16" s="91"/>
      <c r="J16" s="91">
        <f t="shared" si="1"/>
        <v>0</v>
      </c>
      <c r="K16" s="91">
        <f t="shared" si="2"/>
        <v>0</v>
      </c>
      <c r="L16" s="91">
        <f t="shared" si="3"/>
        <v>0</v>
      </c>
      <c r="M16" s="91">
        <f t="shared" si="4"/>
        <v>0</v>
      </c>
      <c r="N16" s="91">
        <f t="shared" si="6"/>
        <v>0</v>
      </c>
      <c r="O16" s="91">
        <f t="shared" si="5"/>
        <v>0</v>
      </c>
    </row>
    <row r="17" spans="1:15" x14ac:dyDescent="0.25">
      <c r="A17" s="66">
        <v>4</v>
      </c>
      <c r="B17" s="72" t="s">
        <v>19</v>
      </c>
      <c r="C17" s="67" t="s">
        <v>27</v>
      </c>
      <c r="D17" s="130">
        <f>3+4+1</f>
        <v>8</v>
      </c>
      <c r="E17" s="119"/>
      <c r="F17" s="120"/>
      <c r="G17" s="121">
        <f t="shared" si="0"/>
        <v>0</v>
      </c>
      <c r="H17" s="120"/>
      <c r="I17" s="121"/>
      <c r="J17" s="121">
        <f t="shared" si="1"/>
        <v>0</v>
      </c>
      <c r="K17" s="121">
        <f t="shared" si="2"/>
        <v>0</v>
      </c>
      <c r="L17" s="121">
        <f t="shared" si="3"/>
        <v>0</v>
      </c>
      <c r="M17" s="121">
        <f t="shared" si="4"/>
        <v>0</v>
      </c>
      <c r="N17" s="121">
        <f t="shared" si="6"/>
        <v>0</v>
      </c>
      <c r="O17" s="121">
        <f t="shared" si="5"/>
        <v>0</v>
      </c>
    </row>
    <row r="18" spans="1:15" x14ac:dyDescent="0.25">
      <c r="A18" s="66">
        <v>5</v>
      </c>
      <c r="B18" s="72" t="s">
        <v>20</v>
      </c>
      <c r="C18" s="70" t="s">
        <v>17</v>
      </c>
      <c r="D18" s="130">
        <f>86+0+10</f>
        <v>96</v>
      </c>
      <c r="E18" s="119"/>
      <c r="F18" s="120"/>
      <c r="G18" s="121">
        <f t="shared" si="0"/>
        <v>0</v>
      </c>
      <c r="H18" s="120"/>
      <c r="I18" s="121"/>
      <c r="J18" s="121">
        <f t="shared" si="1"/>
        <v>0</v>
      </c>
      <c r="K18" s="121">
        <f t="shared" si="2"/>
        <v>0</v>
      </c>
      <c r="L18" s="121">
        <f t="shared" si="3"/>
        <v>0</v>
      </c>
      <c r="M18" s="121">
        <f t="shared" si="4"/>
        <v>0</v>
      </c>
      <c r="N18" s="121">
        <f t="shared" si="6"/>
        <v>0</v>
      </c>
      <c r="O18" s="121">
        <f t="shared" si="5"/>
        <v>0</v>
      </c>
    </row>
    <row r="19" spans="1:15" x14ac:dyDescent="0.25">
      <c r="A19" s="66">
        <v>6</v>
      </c>
      <c r="B19" s="72" t="s">
        <v>62</v>
      </c>
      <c r="C19" s="70" t="s">
        <v>14</v>
      </c>
      <c r="D19" s="130">
        <f>7+2</f>
        <v>9</v>
      </c>
      <c r="E19" s="119"/>
      <c r="F19" s="120"/>
      <c r="G19" s="121">
        <f t="shared" si="0"/>
        <v>0</v>
      </c>
      <c r="H19" s="120"/>
      <c r="I19" s="121"/>
      <c r="J19" s="121">
        <f t="shared" si="1"/>
        <v>0</v>
      </c>
      <c r="K19" s="121">
        <f t="shared" si="2"/>
        <v>0</v>
      </c>
      <c r="L19" s="121">
        <f t="shared" si="3"/>
        <v>0</v>
      </c>
      <c r="M19" s="121">
        <f t="shared" si="4"/>
        <v>0</v>
      </c>
      <c r="N19" s="121">
        <f t="shared" si="6"/>
        <v>0</v>
      </c>
      <c r="O19" s="121">
        <f t="shared" si="5"/>
        <v>0</v>
      </c>
    </row>
    <row r="20" spans="1:15" x14ac:dyDescent="0.25">
      <c r="A20" s="66">
        <v>7</v>
      </c>
      <c r="B20" s="72" t="s">
        <v>33</v>
      </c>
      <c r="C20" s="70" t="s">
        <v>27</v>
      </c>
      <c r="D20" s="130">
        <v>9</v>
      </c>
      <c r="E20" s="119"/>
      <c r="F20" s="120"/>
      <c r="G20" s="121">
        <f t="shared" si="0"/>
        <v>0</v>
      </c>
      <c r="H20" s="120"/>
      <c r="I20" s="121"/>
      <c r="J20" s="121">
        <f t="shared" si="1"/>
        <v>0</v>
      </c>
      <c r="K20" s="121">
        <f t="shared" si="2"/>
        <v>0</v>
      </c>
      <c r="L20" s="121">
        <f t="shared" si="3"/>
        <v>0</v>
      </c>
      <c r="M20" s="121">
        <f t="shared" si="4"/>
        <v>0</v>
      </c>
      <c r="N20" s="121">
        <f t="shared" si="6"/>
        <v>0</v>
      </c>
      <c r="O20" s="121">
        <f t="shared" si="5"/>
        <v>0</v>
      </c>
    </row>
    <row r="21" spans="1:15" ht="26.4" x14ac:dyDescent="0.25">
      <c r="A21" s="66">
        <v>8</v>
      </c>
      <c r="B21" s="71" t="s">
        <v>34</v>
      </c>
      <c r="C21" s="68" t="s">
        <v>18</v>
      </c>
      <c r="D21" s="130">
        <v>6</v>
      </c>
      <c r="E21" s="89"/>
      <c r="F21" s="90"/>
      <c r="G21" s="91">
        <f t="shared" si="0"/>
        <v>0</v>
      </c>
      <c r="H21" s="90"/>
      <c r="I21" s="91"/>
      <c r="J21" s="91">
        <f t="shared" si="1"/>
        <v>0</v>
      </c>
      <c r="K21" s="91">
        <f t="shared" si="2"/>
        <v>0</v>
      </c>
      <c r="L21" s="91">
        <f t="shared" si="3"/>
        <v>0</v>
      </c>
      <c r="M21" s="91">
        <f t="shared" si="4"/>
        <v>0</v>
      </c>
      <c r="N21" s="91">
        <f t="shared" si="6"/>
        <v>0</v>
      </c>
      <c r="O21" s="91">
        <f t="shared" si="5"/>
        <v>0</v>
      </c>
    </row>
    <row r="22" spans="1:15" x14ac:dyDescent="0.25">
      <c r="A22" s="66">
        <v>9</v>
      </c>
      <c r="B22" s="71" t="s">
        <v>35</v>
      </c>
      <c r="C22" s="68" t="s">
        <v>18</v>
      </c>
      <c r="D22" s="130">
        <v>32</v>
      </c>
      <c r="E22" s="89"/>
      <c r="F22" s="90"/>
      <c r="G22" s="91">
        <f t="shared" si="0"/>
        <v>0</v>
      </c>
      <c r="H22" s="90"/>
      <c r="I22" s="91"/>
      <c r="J22" s="91">
        <f t="shared" si="1"/>
        <v>0</v>
      </c>
      <c r="K22" s="91">
        <f t="shared" si="2"/>
        <v>0</v>
      </c>
      <c r="L22" s="91">
        <f t="shared" si="3"/>
        <v>0</v>
      </c>
      <c r="M22" s="91">
        <f t="shared" si="4"/>
        <v>0</v>
      </c>
      <c r="N22" s="91">
        <f t="shared" si="6"/>
        <v>0</v>
      </c>
      <c r="O22" s="91">
        <f t="shared" si="5"/>
        <v>0</v>
      </c>
    </row>
    <row r="23" spans="1:15" ht="27" customHeight="1" x14ac:dyDescent="0.25">
      <c r="A23" s="66">
        <v>10</v>
      </c>
      <c r="B23" s="71" t="s">
        <v>60</v>
      </c>
      <c r="C23" s="68" t="s">
        <v>17</v>
      </c>
      <c r="D23" s="128">
        <f>775+735+20</f>
        <v>1530</v>
      </c>
      <c r="E23" s="89"/>
      <c r="F23" s="90"/>
      <c r="G23" s="91">
        <f t="shared" si="0"/>
        <v>0</v>
      </c>
      <c r="H23" s="90"/>
      <c r="I23" s="91"/>
      <c r="J23" s="91">
        <f t="shared" si="1"/>
        <v>0</v>
      </c>
      <c r="K23" s="91">
        <f t="shared" si="2"/>
        <v>0</v>
      </c>
      <c r="L23" s="91">
        <f t="shared" si="3"/>
        <v>0</v>
      </c>
      <c r="M23" s="91">
        <f t="shared" si="4"/>
        <v>0</v>
      </c>
      <c r="N23" s="91">
        <f t="shared" si="6"/>
        <v>0</v>
      </c>
      <c r="O23" s="91">
        <f t="shared" si="5"/>
        <v>0</v>
      </c>
    </row>
    <row r="24" spans="1:15" ht="26.25" customHeight="1" x14ac:dyDescent="0.25">
      <c r="A24" s="66">
        <v>11</v>
      </c>
      <c r="B24" s="71" t="s">
        <v>61</v>
      </c>
      <c r="C24" s="68" t="s">
        <v>17</v>
      </c>
      <c r="D24" s="128">
        <f>105+85</f>
        <v>190</v>
      </c>
      <c r="E24" s="89"/>
      <c r="F24" s="90"/>
      <c r="G24" s="91">
        <f t="shared" si="0"/>
        <v>0</v>
      </c>
      <c r="H24" s="90"/>
      <c r="I24" s="91"/>
      <c r="J24" s="91">
        <f t="shared" si="1"/>
        <v>0</v>
      </c>
      <c r="K24" s="91">
        <f t="shared" si="2"/>
        <v>0</v>
      </c>
      <c r="L24" s="91">
        <f t="shared" si="3"/>
        <v>0</v>
      </c>
      <c r="M24" s="91">
        <f t="shared" si="4"/>
        <v>0</v>
      </c>
      <c r="N24" s="91">
        <f t="shared" si="6"/>
        <v>0</v>
      </c>
      <c r="O24" s="91">
        <f t="shared" si="5"/>
        <v>0</v>
      </c>
    </row>
    <row r="25" spans="1:15" ht="26.4" x14ac:dyDescent="0.25">
      <c r="A25" s="66">
        <v>12</v>
      </c>
      <c r="B25" s="72" t="s">
        <v>37</v>
      </c>
      <c r="C25" s="68" t="s">
        <v>26</v>
      </c>
      <c r="D25" s="128">
        <f>616+129+95</f>
        <v>840</v>
      </c>
      <c r="E25" s="89"/>
      <c r="F25" s="90"/>
      <c r="G25" s="91">
        <f t="shared" si="0"/>
        <v>0</v>
      </c>
      <c r="H25" s="90"/>
      <c r="I25" s="91"/>
      <c r="J25" s="91">
        <f t="shared" si="1"/>
        <v>0</v>
      </c>
      <c r="K25" s="91">
        <f t="shared" si="2"/>
        <v>0</v>
      </c>
      <c r="L25" s="91">
        <f t="shared" si="3"/>
        <v>0</v>
      </c>
      <c r="M25" s="91">
        <f t="shared" si="4"/>
        <v>0</v>
      </c>
      <c r="N25" s="91">
        <f t="shared" si="6"/>
        <v>0</v>
      </c>
      <c r="O25" s="91">
        <f t="shared" si="5"/>
        <v>0</v>
      </c>
    </row>
    <row r="26" spans="1:15" ht="15.6" x14ac:dyDescent="0.25">
      <c r="A26" s="66">
        <v>13</v>
      </c>
      <c r="B26" s="72" t="s">
        <v>63</v>
      </c>
      <c r="C26" s="68" t="s">
        <v>26</v>
      </c>
      <c r="D26" s="128">
        <f>114+77+19</f>
        <v>210</v>
      </c>
      <c r="E26" s="119"/>
      <c r="F26" s="120"/>
      <c r="G26" s="121">
        <f t="shared" si="0"/>
        <v>0</v>
      </c>
      <c r="H26" s="120"/>
      <c r="I26" s="121"/>
      <c r="J26" s="121">
        <f t="shared" si="1"/>
        <v>0</v>
      </c>
      <c r="K26" s="121">
        <f t="shared" si="2"/>
        <v>0</v>
      </c>
      <c r="L26" s="121">
        <f t="shared" si="3"/>
        <v>0</v>
      </c>
      <c r="M26" s="121">
        <f t="shared" si="4"/>
        <v>0</v>
      </c>
      <c r="N26" s="121">
        <f t="shared" si="6"/>
        <v>0</v>
      </c>
      <c r="O26" s="121">
        <f t="shared" si="5"/>
        <v>0</v>
      </c>
    </row>
    <row r="27" spans="1:15" ht="15.6" x14ac:dyDescent="0.25">
      <c r="A27" s="66">
        <v>14</v>
      </c>
      <c r="B27" s="72" t="s">
        <v>21</v>
      </c>
      <c r="C27" s="68" t="s">
        <v>26</v>
      </c>
      <c r="D27" s="128">
        <f>D25-D26</f>
        <v>630</v>
      </c>
      <c r="E27" s="119"/>
      <c r="F27" s="120"/>
      <c r="G27" s="121">
        <f t="shared" si="0"/>
        <v>0</v>
      </c>
      <c r="H27" s="120"/>
      <c r="I27" s="121"/>
      <c r="J27" s="121">
        <f t="shared" si="1"/>
        <v>0</v>
      </c>
      <c r="K27" s="121">
        <f t="shared" si="2"/>
        <v>0</v>
      </c>
      <c r="L27" s="121">
        <f t="shared" si="3"/>
        <v>0</v>
      </c>
      <c r="M27" s="121">
        <f t="shared" si="4"/>
        <v>0</v>
      </c>
      <c r="N27" s="121">
        <f t="shared" si="6"/>
        <v>0</v>
      </c>
      <c r="O27" s="121">
        <f t="shared" si="5"/>
        <v>0</v>
      </c>
    </row>
    <row r="28" spans="1:15" x14ac:dyDescent="0.25">
      <c r="A28" s="66">
        <v>15</v>
      </c>
      <c r="B28" s="72" t="s">
        <v>22</v>
      </c>
      <c r="C28" s="70" t="s">
        <v>18</v>
      </c>
      <c r="D28" s="130">
        <f>775+150+35</f>
        <v>960</v>
      </c>
      <c r="E28" s="119"/>
      <c r="F28" s="120"/>
      <c r="G28" s="121">
        <f t="shared" si="0"/>
        <v>0</v>
      </c>
      <c r="H28" s="120"/>
      <c r="I28" s="121"/>
      <c r="J28" s="121">
        <f t="shared" si="1"/>
        <v>0</v>
      </c>
      <c r="K28" s="121">
        <f t="shared" si="2"/>
        <v>0</v>
      </c>
      <c r="L28" s="121">
        <f t="shared" si="3"/>
        <v>0</v>
      </c>
      <c r="M28" s="121">
        <f t="shared" si="4"/>
        <v>0</v>
      </c>
      <c r="N28" s="121">
        <f t="shared" si="6"/>
        <v>0</v>
      </c>
      <c r="O28" s="121">
        <f t="shared" si="5"/>
        <v>0</v>
      </c>
    </row>
    <row r="29" spans="1:15" ht="26.4" x14ac:dyDescent="0.25">
      <c r="A29" s="66">
        <v>16</v>
      </c>
      <c r="B29" s="72" t="s">
        <v>23</v>
      </c>
      <c r="C29" s="70" t="s">
        <v>18</v>
      </c>
      <c r="D29" s="130">
        <f>253+22+30</f>
        <v>305</v>
      </c>
      <c r="E29" s="89"/>
      <c r="F29" s="90"/>
      <c r="G29" s="91">
        <f t="shared" si="0"/>
        <v>0</v>
      </c>
      <c r="H29" s="90"/>
      <c r="I29" s="91"/>
      <c r="J29" s="91">
        <f t="shared" si="1"/>
        <v>0</v>
      </c>
      <c r="K29" s="91">
        <f t="shared" si="2"/>
        <v>0</v>
      </c>
      <c r="L29" s="91">
        <f t="shared" si="3"/>
        <v>0</v>
      </c>
      <c r="M29" s="91">
        <f t="shared" si="4"/>
        <v>0</v>
      </c>
      <c r="N29" s="91">
        <f t="shared" si="6"/>
        <v>0</v>
      </c>
      <c r="O29" s="91">
        <f t="shared" si="5"/>
        <v>0</v>
      </c>
    </row>
    <row r="30" spans="1:15" x14ac:dyDescent="0.25">
      <c r="A30" s="66">
        <v>17</v>
      </c>
      <c r="B30" s="72" t="s">
        <v>24</v>
      </c>
      <c r="C30" s="70" t="s">
        <v>18</v>
      </c>
      <c r="D30" s="115">
        <f>894+255+276</f>
        <v>1425</v>
      </c>
      <c r="E30" s="119"/>
      <c r="F30" s="120"/>
      <c r="G30" s="121">
        <f t="shared" si="0"/>
        <v>0</v>
      </c>
      <c r="H30" s="120"/>
      <c r="I30" s="121"/>
      <c r="J30" s="121">
        <f t="shared" si="1"/>
        <v>0</v>
      </c>
      <c r="K30" s="121">
        <f t="shared" si="2"/>
        <v>0</v>
      </c>
      <c r="L30" s="121">
        <f t="shared" si="3"/>
        <v>0</v>
      </c>
      <c r="M30" s="121">
        <f t="shared" si="4"/>
        <v>0</v>
      </c>
      <c r="N30" s="121">
        <f t="shared" si="6"/>
        <v>0</v>
      </c>
      <c r="O30" s="121">
        <f t="shared" si="5"/>
        <v>0</v>
      </c>
    </row>
    <row r="31" spans="1:15" x14ac:dyDescent="0.25">
      <c r="A31" s="66">
        <v>18</v>
      </c>
      <c r="B31" s="73" t="s">
        <v>66</v>
      </c>
      <c r="C31" s="74" t="s">
        <v>18</v>
      </c>
      <c r="D31" s="115">
        <v>12</v>
      </c>
      <c r="E31" s="89"/>
      <c r="F31" s="90"/>
      <c r="G31" s="91">
        <f t="shared" si="0"/>
        <v>0</v>
      </c>
      <c r="H31" s="90"/>
      <c r="I31" s="91"/>
      <c r="J31" s="91">
        <f t="shared" si="1"/>
        <v>0</v>
      </c>
      <c r="K31" s="91">
        <f t="shared" si="2"/>
        <v>0</v>
      </c>
      <c r="L31" s="91">
        <f t="shared" si="3"/>
        <v>0</v>
      </c>
      <c r="M31" s="91">
        <f t="shared" si="4"/>
        <v>0</v>
      </c>
      <c r="N31" s="91">
        <f t="shared" si="6"/>
        <v>0</v>
      </c>
      <c r="O31" s="91">
        <f t="shared" si="5"/>
        <v>0</v>
      </c>
    </row>
    <row r="32" spans="1:15" ht="26.4" x14ac:dyDescent="0.25">
      <c r="A32" s="66">
        <v>19</v>
      </c>
      <c r="B32" s="73" t="s">
        <v>67</v>
      </c>
      <c r="C32" s="123" t="s">
        <v>18</v>
      </c>
      <c r="D32" s="115">
        <v>4</v>
      </c>
      <c r="E32" s="89"/>
      <c r="F32" s="90"/>
      <c r="G32" s="91">
        <f t="shared" si="0"/>
        <v>0</v>
      </c>
      <c r="H32" s="90"/>
      <c r="I32" s="91"/>
      <c r="J32" s="91">
        <f t="shared" si="1"/>
        <v>0</v>
      </c>
      <c r="K32" s="91">
        <f t="shared" si="2"/>
        <v>0</v>
      </c>
      <c r="L32" s="91">
        <f t="shared" si="3"/>
        <v>0</v>
      </c>
      <c r="M32" s="91">
        <f t="shared" si="4"/>
        <v>0</v>
      </c>
      <c r="N32" s="91">
        <f t="shared" si="6"/>
        <v>0</v>
      </c>
      <c r="O32" s="91">
        <f t="shared" si="5"/>
        <v>0</v>
      </c>
    </row>
    <row r="33" spans="1:15" x14ac:dyDescent="0.25">
      <c r="A33" s="125"/>
      <c r="B33" s="126"/>
      <c r="C33" s="127"/>
    </row>
    <row r="34" spans="1:15" x14ac:dyDescent="0.25">
      <c r="A34" s="48">
        <v>1</v>
      </c>
      <c r="B34" s="49">
        <v>2</v>
      </c>
      <c r="C34" s="50">
        <v>3</v>
      </c>
      <c r="D34" s="86">
        <v>4</v>
      </c>
      <c r="E34" s="77">
        <v>5</v>
      </c>
      <c r="F34" s="48">
        <v>6</v>
      </c>
      <c r="G34" s="78">
        <v>7</v>
      </c>
      <c r="H34" s="79">
        <v>8</v>
      </c>
      <c r="I34" s="78">
        <v>9</v>
      </c>
      <c r="J34" s="79">
        <v>10</v>
      </c>
      <c r="K34" s="78">
        <v>11</v>
      </c>
      <c r="L34" s="79">
        <v>12</v>
      </c>
      <c r="M34" s="78">
        <v>13</v>
      </c>
      <c r="N34" s="79">
        <v>14</v>
      </c>
      <c r="O34" s="80">
        <v>15</v>
      </c>
    </row>
    <row r="35" spans="1:15" ht="26.4" x14ac:dyDescent="0.25">
      <c r="A35" s="66">
        <v>20</v>
      </c>
      <c r="B35" s="72" t="s">
        <v>38</v>
      </c>
      <c r="C35" s="68" t="s">
        <v>26</v>
      </c>
      <c r="D35" s="128">
        <f>202+44+32</f>
        <v>278</v>
      </c>
      <c r="E35" s="89"/>
      <c r="F35" s="90"/>
      <c r="G35" s="91">
        <f t="shared" ref="G35:G56" si="7">E35*F35</f>
        <v>0</v>
      </c>
      <c r="H35" s="90"/>
      <c r="I35" s="91"/>
      <c r="J35" s="91">
        <f t="shared" ref="J35:J56" si="8">SUM(G35:I35)</f>
        <v>0</v>
      </c>
      <c r="K35" s="91">
        <f t="shared" ref="K35:K56" si="9">D35*E35</f>
        <v>0</v>
      </c>
      <c r="L35" s="91">
        <f t="shared" ref="L35:L56" si="10">D35*G35</f>
        <v>0</v>
      </c>
      <c r="M35" s="91">
        <f t="shared" ref="M35:M56" si="11">D35*H35</f>
        <v>0</v>
      </c>
      <c r="N35" s="91">
        <f t="shared" ref="N35:N56" si="12">D35*I35</f>
        <v>0</v>
      </c>
      <c r="O35" s="91">
        <f t="shared" ref="O35:O56" si="13">SUM(L35:N35)</f>
        <v>0</v>
      </c>
    </row>
    <row r="36" spans="1:15" ht="26.4" x14ac:dyDescent="0.25">
      <c r="A36" s="66">
        <v>21</v>
      </c>
      <c r="B36" s="72" t="s">
        <v>39</v>
      </c>
      <c r="C36" s="68" t="s">
        <v>17</v>
      </c>
      <c r="D36" s="116">
        <f>1383.5+347+239.85</f>
        <v>1970.35</v>
      </c>
      <c r="E36" s="89"/>
      <c r="F36" s="90"/>
      <c r="G36" s="91">
        <f t="shared" si="7"/>
        <v>0</v>
      </c>
      <c r="H36" s="90"/>
      <c r="I36" s="91"/>
      <c r="J36" s="91">
        <f t="shared" si="8"/>
        <v>0</v>
      </c>
      <c r="K36" s="91">
        <f t="shared" si="9"/>
        <v>0</v>
      </c>
      <c r="L36" s="91">
        <f t="shared" si="10"/>
        <v>0</v>
      </c>
      <c r="M36" s="91">
        <f t="shared" si="11"/>
        <v>0</v>
      </c>
      <c r="N36" s="91">
        <f t="shared" si="12"/>
        <v>0</v>
      </c>
      <c r="O36" s="91">
        <f t="shared" si="13"/>
        <v>0</v>
      </c>
    </row>
    <row r="37" spans="1:15" ht="26.4" x14ac:dyDescent="0.25">
      <c r="A37" s="66">
        <v>22</v>
      </c>
      <c r="B37" s="72" t="s">
        <v>40</v>
      </c>
      <c r="C37" s="68" t="s">
        <v>17</v>
      </c>
      <c r="D37" s="115">
        <v>308</v>
      </c>
      <c r="E37" s="89"/>
      <c r="F37" s="90"/>
      <c r="G37" s="91">
        <f t="shared" si="7"/>
        <v>0</v>
      </c>
      <c r="H37" s="90"/>
      <c r="I37" s="91"/>
      <c r="J37" s="91">
        <f t="shared" si="8"/>
        <v>0</v>
      </c>
      <c r="K37" s="91">
        <f t="shared" si="9"/>
        <v>0</v>
      </c>
      <c r="L37" s="91">
        <f t="shared" si="10"/>
        <v>0</v>
      </c>
      <c r="M37" s="91">
        <f t="shared" si="11"/>
        <v>0</v>
      </c>
      <c r="N37" s="91">
        <f t="shared" si="12"/>
        <v>0</v>
      </c>
      <c r="O37" s="91">
        <f t="shared" si="13"/>
        <v>0</v>
      </c>
    </row>
    <row r="38" spans="1:15" ht="26.4" x14ac:dyDescent="0.25">
      <c r="A38" s="66">
        <v>23</v>
      </c>
      <c r="B38" s="72" t="s">
        <v>41</v>
      </c>
      <c r="C38" s="68" t="s">
        <v>17</v>
      </c>
      <c r="D38" s="128">
        <f>679+331+20</f>
        <v>1030</v>
      </c>
      <c r="E38" s="89"/>
      <c r="F38" s="90"/>
      <c r="G38" s="91">
        <f t="shared" si="7"/>
        <v>0</v>
      </c>
      <c r="H38" s="90"/>
      <c r="I38" s="91"/>
      <c r="J38" s="91">
        <f t="shared" si="8"/>
        <v>0</v>
      </c>
      <c r="K38" s="91">
        <f t="shared" si="9"/>
        <v>0</v>
      </c>
      <c r="L38" s="91">
        <f t="shared" si="10"/>
        <v>0</v>
      </c>
      <c r="M38" s="91">
        <f t="shared" si="11"/>
        <v>0</v>
      </c>
      <c r="N38" s="91">
        <f t="shared" si="12"/>
        <v>0</v>
      </c>
      <c r="O38" s="91">
        <f t="shared" si="13"/>
        <v>0</v>
      </c>
    </row>
    <row r="39" spans="1:15" ht="26.4" x14ac:dyDescent="0.25">
      <c r="A39" s="66">
        <v>24</v>
      </c>
      <c r="B39" s="72" t="s">
        <v>42</v>
      </c>
      <c r="C39" s="68" t="s">
        <v>17</v>
      </c>
      <c r="D39" s="115">
        <f>0+188+0</f>
        <v>188</v>
      </c>
      <c r="E39" s="89"/>
      <c r="F39" s="90"/>
      <c r="G39" s="91">
        <f t="shared" si="7"/>
        <v>0</v>
      </c>
      <c r="H39" s="90"/>
      <c r="I39" s="91"/>
      <c r="J39" s="91">
        <f t="shared" si="8"/>
        <v>0</v>
      </c>
      <c r="K39" s="91">
        <f t="shared" si="9"/>
        <v>0</v>
      </c>
      <c r="L39" s="91">
        <f t="shared" si="10"/>
        <v>0</v>
      </c>
      <c r="M39" s="91">
        <f t="shared" si="11"/>
        <v>0</v>
      </c>
      <c r="N39" s="91">
        <f t="shared" si="12"/>
        <v>0</v>
      </c>
      <c r="O39" s="91">
        <f t="shared" si="13"/>
        <v>0</v>
      </c>
    </row>
    <row r="40" spans="1:15" ht="26.4" x14ac:dyDescent="0.25">
      <c r="A40" s="66">
        <v>25</v>
      </c>
      <c r="B40" s="71" t="s">
        <v>29</v>
      </c>
      <c r="C40" s="68" t="s">
        <v>17</v>
      </c>
      <c r="D40" s="116">
        <f>1383.5+347+239.85</f>
        <v>1970.35</v>
      </c>
      <c r="E40" s="89"/>
      <c r="F40" s="90"/>
      <c r="G40" s="91">
        <f t="shared" si="7"/>
        <v>0</v>
      </c>
      <c r="H40" s="90"/>
      <c r="I40" s="91"/>
      <c r="J40" s="91">
        <f t="shared" si="8"/>
        <v>0</v>
      </c>
      <c r="K40" s="91">
        <f t="shared" si="9"/>
        <v>0</v>
      </c>
      <c r="L40" s="91">
        <f t="shared" si="10"/>
        <v>0</v>
      </c>
      <c r="M40" s="91">
        <f t="shared" si="11"/>
        <v>0</v>
      </c>
      <c r="N40" s="91">
        <f t="shared" si="12"/>
        <v>0</v>
      </c>
      <c r="O40" s="91">
        <f t="shared" si="13"/>
        <v>0</v>
      </c>
    </row>
    <row r="41" spans="1:15" ht="39.6" x14ac:dyDescent="0.25">
      <c r="A41" s="66">
        <v>26</v>
      </c>
      <c r="B41" s="71" t="s">
        <v>70</v>
      </c>
      <c r="C41" s="68" t="s">
        <v>17</v>
      </c>
      <c r="D41" s="115">
        <v>270</v>
      </c>
      <c r="E41" s="89"/>
      <c r="F41" s="90"/>
      <c r="G41" s="91">
        <f t="shared" si="7"/>
        <v>0</v>
      </c>
      <c r="H41" s="90"/>
      <c r="I41" s="91"/>
      <c r="J41" s="91">
        <f t="shared" si="8"/>
        <v>0</v>
      </c>
      <c r="K41" s="91">
        <f t="shared" si="9"/>
        <v>0</v>
      </c>
      <c r="L41" s="91">
        <f t="shared" si="10"/>
        <v>0</v>
      </c>
      <c r="M41" s="91">
        <f t="shared" si="11"/>
        <v>0</v>
      </c>
      <c r="N41" s="91">
        <f t="shared" si="12"/>
        <v>0</v>
      </c>
      <c r="O41" s="91">
        <f t="shared" si="13"/>
        <v>0</v>
      </c>
    </row>
    <row r="42" spans="1:15" x14ac:dyDescent="0.25">
      <c r="A42" s="66">
        <v>27</v>
      </c>
      <c r="B42" s="71" t="s">
        <v>43</v>
      </c>
      <c r="C42" s="70" t="s">
        <v>17</v>
      </c>
      <c r="D42" s="115">
        <f>180+58</f>
        <v>238</v>
      </c>
      <c r="E42" s="119"/>
      <c r="F42" s="120"/>
      <c r="G42" s="121">
        <f t="shared" si="7"/>
        <v>0</v>
      </c>
      <c r="H42" s="120"/>
      <c r="I42" s="121"/>
      <c r="J42" s="121">
        <f t="shared" si="8"/>
        <v>0</v>
      </c>
      <c r="K42" s="121">
        <f t="shared" si="9"/>
        <v>0</v>
      </c>
      <c r="L42" s="121">
        <f t="shared" si="10"/>
        <v>0</v>
      </c>
      <c r="M42" s="121">
        <f t="shared" si="11"/>
        <v>0</v>
      </c>
      <c r="N42" s="121">
        <f t="shared" si="12"/>
        <v>0</v>
      </c>
      <c r="O42" s="121">
        <f t="shared" si="13"/>
        <v>0</v>
      </c>
    </row>
    <row r="43" spans="1:15" ht="26.4" x14ac:dyDescent="0.25">
      <c r="A43" s="66">
        <v>28</v>
      </c>
      <c r="B43" s="72" t="s">
        <v>68</v>
      </c>
      <c r="C43" s="68" t="s">
        <v>17</v>
      </c>
      <c r="D43" s="116">
        <v>410</v>
      </c>
      <c r="E43" s="89"/>
      <c r="F43" s="90"/>
      <c r="G43" s="91">
        <f t="shared" si="7"/>
        <v>0</v>
      </c>
      <c r="H43" s="90"/>
      <c r="I43" s="91"/>
      <c r="J43" s="91">
        <f t="shared" si="8"/>
        <v>0</v>
      </c>
      <c r="K43" s="91">
        <f t="shared" si="9"/>
        <v>0</v>
      </c>
      <c r="L43" s="91">
        <f t="shared" si="10"/>
        <v>0</v>
      </c>
      <c r="M43" s="91">
        <f t="shared" si="11"/>
        <v>0</v>
      </c>
      <c r="N43" s="91">
        <f t="shared" si="12"/>
        <v>0</v>
      </c>
      <c r="O43" s="91">
        <f t="shared" si="13"/>
        <v>0</v>
      </c>
    </row>
    <row r="44" spans="1:15" ht="26.4" x14ac:dyDescent="0.25">
      <c r="A44" s="66">
        <v>29</v>
      </c>
      <c r="B44" s="72" t="s">
        <v>193</v>
      </c>
      <c r="C44" s="68" t="s">
        <v>17</v>
      </c>
      <c r="D44" s="115">
        <f>38</f>
        <v>38</v>
      </c>
      <c r="E44" s="89"/>
      <c r="F44" s="90"/>
      <c r="G44" s="91">
        <f t="shared" si="7"/>
        <v>0</v>
      </c>
      <c r="H44" s="90"/>
      <c r="I44" s="91"/>
      <c r="J44" s="91">
        <f t="shared" si="8"/>
        <v>0</v>
      </c>
      <c r="K44" s="91">
        <f t="shared" si="9"/>
        <v>0</v>
      </c>
      <c r="L44" s="91">
        <f t="shared" si="10"/>
        <v>0</v>
      </c>
      <c r="M44" s="91">
        <f t="shared" si="11"/>
        <v>0</v>
      </c>
      <c r="N44" s="91">
        <f t="shared" si="12"/>
        <v>0</v>
      </c>
      <c r="O44" s="91">
        <f t="shared" si="13"/>
        <v>0</v>
      </c>
    </row>
    <row r="45" spans="1:15" ht="26.4" x14ac:dyDescent="0.25">
      <c r="A45" s="66">
        <v>30</v>
      </c>
      <c r="B45" s="72" t="s">
        <v>194</v>
      </c>
      <c r="C45" s="68" t="s">
        <v>17</v>
      </c>
      <c r="D45" s="128">
        <f>644+231+20</f>
        <v>895</v>
      </c>
      <c r="E45" s="89"/>
      <c r="F45" s="90"/>
      <c r="G45" s="91">
        <f t="shared" si="7"/>
        <v>0</v>
      </c>
      <c r="H45" s="90"/>
      <c r="I45" s="91"/>
      <c r="J45" s="91">
        <f t="shared" si="8"/>
        <v>0</v>
      </c>
      <c r="K45" s="91">
        <f t="shared" si="9"/>
        <v>0</v>
      </c>
      <c r="L45" s="91">
        <f t="shared" si="10"/>
        <v>0</v>
      </c>
      <c r="M45" s="91">
        <f t="shared" si="11"/>
        <v>0</v>
      </c>
      <c r="N45" s="91">
        <f t="shared" si="12"/>
        <v>0</v>
      </c>
      <c r="O45" s="91">
        <f t="shared" si="13"/>
        <v>0</v>
      </c>
    </row>
    <row r="46" spans="1:15" ht="26.4" x14ac:dyDescent="0.25">
      <c r="A46" s="66">
        <v>31</v>
      </c>
      <c r="B46" s="72" t="s">
        <v>195</v>
      </c>
      <c r="C46" s="68" t="s">
        <v>17</v>
      </c>
      <c r="D46" s="115">
        <v>173</v>
      </c>
      <c r="E46" s="89"/>
      <c r="F46" s="90"/>
      <c r="G46" s="91">
        <f t="shared" si="7"/>
        <v>0</v>
      </c>
      <c r="H46" s="90"/>
      <c r="I46" s="91"/>
      <c r="J46" s="91">
        <f t="shared" si="8"/>
        <v>0</v>
      </c>
      <c r="K46" s="91">
        <f t="shared" si="9"/>
        <v>0</v>
      </c>
      <c r="L46" s="91">
        <f t="shared" si="10"/>
        <v>0</v>
      </c>
      <c r="M46" s="91">
        <f t="shared" si="11"/>
        <v>0</v>
      </c>
      <c r="N46" s="91">
        <f t="shared" si="12"/>
        <v>0</v>
      </c>
      <c r="O46" s="91">
        <f t="shared" si="13"/>
        <v>0</v>
      </c>
    </row>
    <row r="47" spans="1:15" ht="26.4" x14ac:dyDescent="0.25">
      <c r="A47" s="66">
        <v>32</v>
      </c>
      <c r="B47" s="72" t="s">
        <v>196</v>
      </c>
      <c r="C47" s="68" t="s">
        <v>17</v>
      </c>
      <c r="D47" s="115">
        <v>165</v>
      </c>
      <c r="E47" s="89"/>
      <c r="F47" s="90"/>
      <c r="G47" s="91">
        <f t="shared" si="7"/>
        <v>0</v>
      </c>
      <c r="H47" s="90"/>
      <c r="I47" s="91"/>
      <c r="J47" s="91">
        <f t="shared" si="8"/>
        <v>0</v>
      </c>
      <c r="K47" s="91">
        <f t="shared" si="9"/>
        <v>0</v>
      </c>
      <c r="L47" s="91">
        <f t="shared" si="10"/>
        <v>0</v>
      </c>
      <c r="M47" s="91">
        <f t="shared" si="11"/>
        <v>0</v>
      </c>
      <c r="N47" s="91">
        <f t="shared" si="12"/>
        <v>0</v>
      </c>
      <c r="O47" s="91">
        <f t="shared" si="13"/>
        <v>0</v>
      </c>
    </row>
    <row r="48" spans="1:15" ht="28.8" x14ac:dyDescent="0.25">
      <c r="A48" s="66">
        <v>33</v>
      </c>
      <c r="B48" s="72" t="s">
        <v>71</v>
      </c>
      <c r="C48" s="68" t="s">
        <v>17</v>
      </c>
      <c r="D48" s="116">
        <f>158+551+116</f>
        <v>825</v>
      </c>
      <c r="E48" s="89"/>
      <c r="F48" s="90"/>
      <c r="G48" s="91">
        <f t="shared" si="7"/>
        <v>0</v>
      </c>
      <c r="H48" s="90"/>
      <c r="I48" s="91"/>
      <c r="J48" s="91">
        <f t="shared" si="8"/>
        <v>0</v>
      </c>
      <c r="K48" s="91">
        <f t="shared" si="9"/>
        <v>0</v>
      </c>
      <c r="L48" s="91">
        <f t="shared" si="10"/>
        <v>0</v>
      </c>
      <c r="M48" s="91">
        <f t="shared" si="11"/>
        <v>0</v>
      </c>
      <c r="N48" s="91">
        <f t="shared" si="12"/>
        <v>0</v>
      </c>
      <c r="O48" s="91">
        <f t="shared" si="13"/>
        <v>0</v>
      </c>
    </row>
    <row r="49" spans="1:15" ht="42" x14ac:dyDescent="0.25">
      <c r="A49" s="66">
        <v>34</v>
      </c>
      <c r="B49" s="75" t="s">
        <v>79</v>
      </c>
      <c r="C49" s="76" t="s">
        <v>17</v>
      </c>
      <c r="D49" s="115">
        <v>19</v>
      </c>
      <c r="E49" s="89"/>
      <c r="F49" s="90"/>
      <c r="G49" s="91">
        <f t="shared" si="7"/>
        <v>0</v>
      </c>
      <c r="H49" s="90"/>
      <c r="I49" s="91"/>
      <c r="J49" s="91">
        <f t="shared" si="8"/>
        <v>0</v>
      </c>
      <c r="K49" s="91">
        <f t="shared" si="9"/>
        <v>0</v>
      </c>
      <c r="L49" s="91">
        <f t="shared" si="10"/>
        <v>0</v>
      </c>
      <c r="M49" s="91">
        <f t="shared" si="11"/>
        <v>0</v>
      </c>
      <c r="N49" s="91">
        <f t="shared" si="12"/>
        <v>0</v>
      </c>
      <c r="O49" s="91">
        <f t="shared" si="13"/>
        <v>0</v>
      </c>
    </row>
    <row r="50" spans="1:15" x14ac:dyDescent="0.25">
      <c r="A50" s="66">
        <v>35</v>
      </c>
      <c r="B50" s="72" t="s">
        <v>44</v>
      </c>
      <c r="C50" s="68" t="s">
        <v>27</v>
      </c>
      <c r="D50" s="115">
        <f>4+9+2</f>
        <v>15</v>
      </c>
      <c r="E50" s="89"/>
      <c r="F50" s="90"/>
      <c r="G50" s="91">
        <f t="shared" si="7"/>
        <v>0</v>
      </c>
      <c r="H50" s="90"/>
      <c r="I50" s="91"/>
      <c r="J50" s="91">
        <f t="shared" si="8"/>
        <v>0</v>
      </c>
      <c r="K50" s="91">
        <f t="shared" si="9"/>
        <v>0</v>
      </c>
      <c r="L50" s="91">
        <f t="shared" si="10"/>
        <v>0</v>
      </c>
      <c r="M50" s="91">
        <f t="shared" si="11"/>
        <v>0</v>
      </c>
      <c r="N50" s="91">
        <f t="shared" si="12"/>
        <v>0</v>
      </c>
      <c r="O50" s="91">
        <f t="shared" si="13"/>
        <v>0</v>
      </c>
    </row>
    <row r="51" spans="1:15" x14ac:dyDescent="0.25">
      <c r="A51" s="66">
        <v>36</v>
      </c>
      <c r="B51" s="72" t="s">
        <v>45</v>
      </c>
      <c r="C51" s="68" t="s">
        <v>27</v>
      </c>
      <c r="D51" s="115">
        <f>6+4</f>
        <v>10</v>
      </c>
      <c r="E51" s="89"/>
      <c r="F51" s="90"/>
      <c r="G51" s="91">
        <f t="shared" si="7"/>
        <v>0</v>
      </c>
      <c r="H51" s="90"/>
      <c r="I51" s="91"/>
      <c r="J51" s="91">
        <f t="shared" si="8"/>
        <v>0</v>
      </c>
      <c r="K51" s="91">
        <f t="shared" si="9"/>
        <v>0</v>
      </c>
      <c r="L51" s="91">
        <f t="shared" si="10"/>
        <v>0</v>
      </c>
      <c r="M51" s="91">
        <f t="shared" si="11"/>
        <v>0</v>
      </c>
      <c r="N51" s="91">
        <f t="shared" si="12"/>
        <v>0</v>
      </c>
      <c r="O51" s="91">
        <f t="shared" si="13"/>
        <v>0</v>
      </c>
    </row>
    <row r="52" spans="1:15" x14ac:dyDescent="0.25">
      <c r="A52" s="66">
        <v>37</v>
      </c>
      <c r="B52" s="72" t="s">
        <v>46</v>
      </c>
      <c r="C52" s="68" t="s">
        <v>27</v>
      </c>
      <c r="D52" s="115">
        <f>3</f>
        <v>3</v>
      </c>
      <c r="E52" s="119"/>
      <c r="F52" s="120"/>
      <c r="G52" s="121">
        <f t="shared" si="7"/>
        <v>0</v>
      </c>
      <c r="H52" s="120"/>
      <c r="I52" s="121"/>
      <c r="J52" s="121">
        <f t="shared" si="8"/>
        <v>0</v>
      </c>
      <c r="K52" s="121">
        <f t="shared" si="9"/>
        <v>0</v>
      </c>
      <c r="L52" s="121">
        <f t="shared" si="10"/>
        <v>0</v>
      </c>
      <c r="M52" s="121">
        <f t="shared" si="11"/>
        <v>0</v>
      </c>
      <c r="N52" s="121">
        <f t="shared" si="12"/>
        <v>0</v>
      </c>
      <c r="O52" s="121">
        <f t="shared" si="13"/>
        <v>0</v>
      </c>
    </row>
    <row r="53" spans="1:15" x14ac:dyDescent="0.25">
      <c r="A53" s="66">
        <v>38</v>
      </c>
      <c r="B53" s="72" t="s">
        <v>47</v>
      </c>
      <c r="C53" s="68" t="s">
        <v>27</v>
      </c>
      <c r="D53" s="115">
        <v>6</v>
      </c>
      <c r="E53" s="119"/>
      <c r="F53" s="120"/>
      <c r="G53" s="121">
        <f t="shared" si="7"/>
        <v>0</v>
      </c>
      <c r="H53" s="120"/>
      <c r="I53" s="121"/>
      <c r="J53" s="121">
        <f t="shared" si="8"/>
        <v>0</v>
      </c>
      <c r="K53" s="121">
        <f t="shared" si="9"/>
        <v>0</v>
      </c>
      <c r="L53" s="121">
        <f t="shared" si="10"/>
        <v>0</v>
      </c>
      <c r="M53" s="121">
        <f t="shared" si="11"/>
        <v>0</v>
      </c>
      <c r="N53" s="121">
        <f t="shared" si="12"/>
        <v>0</v>
      </c>
      <c r="O53" s="121">
        <f t="shared" si="13"/>
        <v>0</v>
      </c>
    </row>
    <row r="54" spans="1:15" x14ac:dyDescent="0.25">
      <c r="A54" s="66">
        <v>39</v>
      </c>
      <c r="B54" s="72" t="s">
        <v>48</v>
      </c>
      <c r="C54" s="70" t="s">
        <v>18</v>
      </c>
      <c r="D54" s="115">
        <f>123+22</f>
        <v>145</v>
      </c>
      <c r="E54" s="119"/>
      <c r="F54" s="120"/>
      <c r="G54" s="121">
        <f t="shared" si="7"/>
        <v>0</v>
      </c>
      <c r="H54" s="120"/>
      <c r="I54" s="121"/>
      <c r="J54" s="121">
        <f t="shared" si="8"/>
        <v>0</v>
      </c>
      <c r="K54" s="121">
        <f t="shared" si="9"/>
        <v>0</v>
      </c>
      <c r="L54" s="121">
        <f t="shared" si="10"/>
        <v>0</v>
      </c>
      <c r="M54" s="121">
        <f t="shared" si="11"/>
        <v>0</v>
      </c>
      <c r="N54" s="121">
        <f t="shared" si="12"/>
        <v>0</v>
      </c>
      <c r="O54" s="121">
        <f t="shared" si="13"/>
        <v>0</v>
      </c>
    </row>
    <row r="55" spans="1:15" x14ac:dyDescent="0.25">
      <c r="A55" s="48">
        <v>1</v>
      </c>
      <c r="B55" s="49">
        <v>2</v>
      </c>
      <c r="C55" s="50">
        <v>3</v>
      </c>
      <c r="D55" s="131">
        <v>4</v>
      </c>
      <c r="E55" s="77">
        <v>5</v>
      </c>
      <c r="F55" s="48">
        <v>6</v>
      </c>
      <c r="G55" s="78">
        <v>7</v>
      </c>
      <c r="H55" s="79">
        <v>8</v>
      </c>
      <c r="I55" s="78">
        <v>9</v>
      </c>
      <c r="J55" s="79">
        <v>10</v>
      </c>
      <c r="K55" s="78">
        <v>11</v>
      </c>
      <c r="L55" s="79">
        <v>12</v>
      </c>
      <c r="M55" s="78">
        <v>13</v>
      </c>
      <c r="N55" s="79">
        <v>14</v>
      </c>
      <c r="O55" s="80">
        <v>15</v>
      </c>
    </row>
    <row r="56" spans="1:15" x14ac:dyDescent="0.25">
      <c r="A56" s="66">
        <v>40</v>
      </c>
      <c r="B56" s="72" t="s">
        <v>49</v>
      </c>
      <c r="C56" s="70" t="s">
        <v>18</v>
      </c>
      <c r="D56" s="115">
        <v>110</v>
      </c>
      <c r="E56" s="119"/>
      <c r="F56" s="120"/>
      <c r="G56" s="121">
        <f t="shared" si="7"/>
        <v>0</v>
      </c>
      <c r="H56" s="120"/>
      <c r="I56" s="121"/>
      <c r="J56" s="121">
        <f t="shared" si="8"/>
        <v>0</v>
      </c>
      <c r="K56" s="121">
        <f t="shared" si="9"/>
        <v>0</v>
      </c>
      <c r="L56" s="121">
        <f t="shared" si="10"/>
        <v>0</v>
      </c>
      <c r="M56" s="121">
        <f t="shared" si="11"/>
        <v>0</v>
      </c>
      <c r="N56" s="121">
        <f t="shared" si="12"/>
        <v>0</v>
      </c>
      <c r="O56" s="121">
        <f t="shared" si="13"/>
        <v>0</v>
      </c>
    </row>
    <row r="57" spans="1:15" x14ac:dyDescent="0.25">
      <c r="A57" s="66">
        <v>41</v>
      </c>
      <c r="B57" s="72" t="s">
        <v>50</v>
      </c>
      <c r="C57" s="70" t="s">
        <v>17</v>
      </c>
      <c r="D57" s="116">
        <f>8+10+13</f>
        <v>31</v>
      </c>
      <c r="E57" s="119"/>
      <c r="F57" s="120"/>
      <c r="G57" s="121">
        <f t="shared" ref="G57:G66" si="14">E57*F57</f>
        <v>0</v>
      </c>
      <c r="H57" s="120"/>
      <c r="I57" s="121"/>
      <c r="J57" s="121">
        <f t="shared" ref="J57:J66" si="15">SUM(G57:I57)</f>
        <v>0</v>
      </c>
      <c r="K57" s="121">
        <f t="shared" ref="K57:K66" si="16">D57*E57</f>
        <v>0</v>
      </c>
      <c r="L57" s="121">
        <f t="shared" ref="L57:L66" si="17">D57*G57</f>
        <v>0</v>
      </c>
      <c r="M57" s="121">
        <f t="shared" ref="M57:M66" si="18">D57*H57</f>
        <v>0</v>
      </c>
      <c r="N57" s="121">
        <f t="shared" ref="N57:N66" si="19">D57*I57</f>
        <v>0</v>
      </c>
      <c r="O57" s="121">
        <f t="shared" ref="O57:O66" si="20">SUM(L57:N57)</f>
        <v>0</v>
      </c>
    </row>
    <row r="58" spans="1:15" x14ac:dyDescent="0.25">
      <c r="A58" s="66">
        <v>42</v>
      </c>
      <c r="B58" s="72" t="s">
        <v>30</v>
      </c>
      <c r="C58" s="70" t="s">
        <v>14</v>
      </c>
      <c r="D58" s="115">
        <v>3</v>
      </c>
      <c r="E58" s="119"/>
      <c r="F58" s="120"/>
      <c r="G58" s="121">
        <f t="shared" si="14"/>
        <v>0</v>
      </c>
      <c r="H58" s="120"/>
      <c r="I58" s="121"/>
      <c r="J58" s="121">
        <f t="shared" si="15"/>
        <v>0</v>
      </c>
      <c r="K58" s="121">
        <f t="shared" si="16"/>
        <v>0</v>
      </c>
      <c r="L58" s="121">
        <f t="shared" si="17"/>
        <v>0</v>
      </c>
      <c r="M58" s="121">
        <f t="shared" si="18"/>
        <v>0</v>
      </c>
      <c r="N58" s="121">
        <f t="shared" si="19"/>
        <v>0</v>
      </c>
      <c r="O58" s="121">
        <f t="shared" si="20"/>
        <v>0</v>
      </c>
    </row>
    <row r="59" spans="1:15" x14ac:dyDescent="0.25">
      <c r="A59" s="66">
        <v>43</v>
      </c>
      <c r="B59" s="72" t="s">
        <v>51</v>
      </c>
      <c r="C59" s="70" t="s">
        <v>27</v>
      </c>
      <c r="D59" s="115">
        <f>4+4</f>
        <v>8</v>
      </c>
      <c r="E59" s="119"/>
      <c r="F59" s="120"/>
      <c r="G59" s="121">
        <f t="shared" si="14"/>
        <v>0</v>
      </c>
      <c r="H59" s="120"/>
      <c r="I59" s="121"/>
      <c r="J59" s="121">
        <f t="shared" si="15"/>
        <v>0</v>
      </c>
      <c r="K59" s="121">
        <f t="shared" si="16"/>
        <v>0</v>
      </c>
      <c r="L59" s="121">
        <f t="shared" si="17"/>
        <v>0</v>
      </c>
      <c r="M59" s="121">
        <f t="shared" si="18"/>
        <v>0</v>
      </c>
      <c r="N59" s="121">
        <f t="shared" si="19"/>
        <v>0</v>
      </c>
      <c r="O59" s="121">
        <f t="shared" si="20"/>
        <v>0</v>
      </c>
    </row>
    <row r="60" spans="1:15" x14ac:dyDescent="0.25">
      <c r="A60" s="66">
        <v>44</v>
      </c>
      <c r="B60" s="72" t="s">
        <v>52</v>
      </c>
      <c r="C60" s="70" t="s">
        <v>17</v>
      </c>
      <c r="D60" s="115">
        <f>100+20</f>
        <v>120</v>
      </c>
      <c r="E60" s="119"/>
      <c r="F60" s="120"/>
      <c r="G60" s="121">
        <f t="shared" si="14"/>
        <v>0</v>
      </c>
      <c r="H60" s="120"/>
      <c r="I60" s="121"/>
      <c r="J60" s="121">
        <f t="shared" si="15"/>
        <v>0</v>
      </c>
      <c r="K60" s="121">
        <f t="shared" si="16"/>
        <v>0</v>
      </c>
      <c r="L60" s="121">
        <f t="shared" si="17"/>
        <v>0</v>
      </c>
      <c r="M60" s="121">
        <f t="shared" si="18"/>
        <v>0</v>
      </c>
      <c r="N60" s="121">
        <f t="shared" si="19"/>
        <v>0</v>
      </c>
      <c r="O60" s="121">
        <f t="shared" si="20"/>
        <v>0</v>
      </c>
    </row>
    <row r="61" spans="1:15" x14ac:dyDescent="0.25">
      <c r="A61" s="66">
        <v>45</v>
      </c>
      <c r="B61" s="72" t="s">
        <v>53</v>
      </c>
      <c r="C61" s="70" t="s">
        <v>27</v>
      </c>
      <c r="D61" s="115">
        <v>20</v>
      </c>
      <c r="E61" s="119"/>
      <c r="F61" s="120"/>
      <c r="G61" s="121">
        <f t="shared" si="14"/>
        <v>0</v>
      </c>
      <c r="H61" s="120"/>
      <c r="I61" s="121"/>
      <c r="J61" s="121">
        <f t="shared" si="15"/>
        <v>0</v>
      </c>
      <c r="K61" s="121">
        <f t="shared" si="16"/>
        <v>0</v>
      </c>
      <c r="L61" s="121">
        <f t="shared" si="17"/>
        <v>0</v>
      </c>
      <c r="M61" s="121">
        <f t="shared" si="18"/>
        <v>0</v>
      </c>
      <c r="N61" s="121">
        <f t="shared" si="19"/>
        <v>0</v>
      </c>
      <c r="O61" s="121">
        <f t="shared" si="20"/>
        <v>0</v>
      </c>
    </row>
    <row r="62" spans="1:15" x14ac:dyDescent="0.25">
      <c r="A62" s="66">
        <v>46</v>
      </c>
      <c r="B62" s="72" t="s">
        <v>54</v>
      </c>
      <c r="C62" s="70" t="s">
        <v>18</v>
      </c>
      <c r="D62" s="115">
        <v>30</v>
      </c>
      <c r="E62" s="119"/>
      <c r="F62" s="120"/>
      <c r="G62" s="121">
        <f t="shared" si="14"/>
        <v>0</v>
      </c>
      <c r="H62" s="120"/>
      <c r="I62" s="121"/>
      <c r="J62" s="121">
        <f t="shared" si="15"/>
        <v>0</v>
      </c>
      <c r="K62" s="121">
        <f t="shared" si="16"/>
        <v>0</v>
      </c>
      <c r="L62" s="121">
        <f t="shared" si="17"/>
        <v>0</v>
      </c>
      <c r="M62" s="121">
        <f t="shared" si="18"/>
        <v>0</v>
      </c>
      <c r="N62" s="121">
        <f t="shared" si="19"/>
        <v>0</v>
      </c>
      <c r="O62" s="121">
        <f t="shared" si="20"/>
        <v>0</v>
      </c>
    </row>
    <row r="63" spans="1:15" x14ac:dyDescent="0.25">
      <c r="A63" s="66">
        <v>47</v>
      </c>
      <c r="B63" s="72" t="s">
        <v>55</v>
      </c>
      <c r="C63" s="70" t="s">
        <v>14</v>
      </c>
      <c r="D63" s="115">
        <v>2</v>
      </c>
      <c r="E63" s="119"/>
      <c r="F63" s="120"/>
      <c r="G63" s="121">
        <f t="shared" si="14"/>
        <v>0</v>
      </c>
      <c r="H63" s="120"/>
      <c r="I63" s="121"/>
      <c r="J63" s="121">
        <f t="shared" si="15"/>
        <v>0</v>
      </c>
      <c r="K63" s="121">
        <f t="shared" si="16"/>
        <v>0</v>
      </c>
      <c r="L63" s="121">
        <f t="shared" si="17"/>
        <v>0</v>
      </c>
      <c r="M63" s="121">
        <f t="shared" si="18"/>
        <v>0</v>
      </c>
      <c r="N63" s="121">
        <f t="shared" si="19"/>
        <v>0</v>
      </c>
      <c r="O63" s="121">
        <f t="shared" si="20"/>
        <v>0</v>
      </c>
    </row>
    <row r="64" spans="1:15" x14ac:dyDescent="0.25">
      <c r="A64" s="66">
        <v>48</v>
      </c>
      <c r="B64" s="72" t="s">
        <v>56</v>
      </c>
      <c r="C64" s="70" t="s">
        <v>14</v>
      </c>
      <c r="D64" s="115">
        <v>1</v>
      </c>
      <c r="E64" s="119"/>
      <c r="F64" s="120"/>
      <c r="G64" s="121">
        <f t="shared" si="14"/>
        <v>0</v>
      </c>
      <c r="H64" s="120"/>
      <c r="I64" s="121"/>
      <c r="J64" s="121">
        <f t="shared" si="15"/>
        <v>0</v>
      </c>
      <c r="K64" s="121">
        <f t="shared" si="16"/>
        <v>0</v>
      </c>
      <c r="L64" s="121">
        <f t="shared" si="17"/>
        <v>0</v>
      </c>
      <c r="M64" s="121">
        <f t="shared" si="18"/>
        <v>0</v>
      </c>
      <c r="N64" s="121">
        <f t="shared" si="19"/>
        <v>0</v>
      </c>
      <c r="O64" s="121">
        <f t="shared" si="20"/>
        <v>0</v>
      </c>
    </row>
    <row r="65" spans="1:15" x14ac:dyDescent="0.25">
      <c r="A65" s="66">
        <v>49</v>
      </c>
      <c r="B65" s="72" t="s">
        <v>57</v>
      </c>
      <c r="C65" s="70" t="s">
        <v>27</v>
      </c>
      <c r="D65" s="115">
        <v>1</v>
      </c>
      <c r="E65" s="119"/>
      <c r="F65" s="120"/>
      <c r="G65" s="121">
        <f t="shared" si="14"/>
        <v>0</v>
      </c>
      <c r="H65" s="120"/>
      <c r="I65" s="121"/>
      <c r="J65" s="121">
        <f t="shared" si="15"/>
        <v>0</v>
      </c>
      <c r="K65" s="121">
        <f t="shared" si="16"/>
        <v>0</v>
      </c>
      <c r="L65" s="121">
        <f t="shared" si="17"/>
        <v>0</v>
      </c>
      <c r="M65" s="121">
        <f t="shared" si="18"/>
        <v>0</v>
      </c>
      <c r="N65" s="121">
        <f t="shared" si="19"/>
        <v>0</v>
      </c>
      <c r="O65" s="121">
        <f t="shared" si="20"/>
        <v>0</v>
      </c>
    </row>
    <row r="66" spans="1:15" ht="26.4" x14ac:dyDescent="0.25">
      <c r="A66" s="66">
        <v>50</v>
      </c>
      <c r="B66" s="71" t="s">
        <v>25</v>
      </c>
      <c r="C66" s="68" t="s">
        <v>17</v>
      </c>
      <c r="D66" s="115">
        <f>540+840+300</f>
        <v>1680</v>
      </c>
      <c r="E66" s="89"/>
      <c r="F66" s="90"/>
      <c r="G66" s="91">
        <f t="shared" si="14"/>
        <v>0</v>
      </c>
      <c r="H66" s="90"/>
      <c r="I66" s="91"/>
      <c r="J66" s="91">
        <f t="shared" si="15"/>
        <v>0</v>
      </c>
      <c r="K66" s="91">
        <f t="shared" si="16"/>
        <v>0</v>
      </c>
      <c r="L66" s="91">
        <f t="shared" si="17"/>
        <v>0</v>
      </c>
      <c r="M66" s="91">
        <f t="shared" si="18"/>
        <v>0</v>
      </c>
      <c r="N66" s="91">
        <f t="shared" si="19"/>
        <v>0</v>
      </c>
      <c r="O66" s="91">
        <f t="shared" si="20"/>
        <v>0</v>
      </c>
    </row>
    <row r="67" spans="1:15" x14ac:dyDescent="0.25">
      <c r="A67" s="298" t="s">
        <v>12</v>
      </c>
      <c r="B67" s="299"/>
      <c r="C67" s="299"/>
      <c r="D67" s="299"/>
      <c r="E67" s="299"/>
      <c r="F67" s="299"/>
      <c r="G67" s="299"/>
      <c r="H67" s="299"/>
      <c r="I67" s="299"/>
      <c r="J67" s="299"/>
      <c r="K67" s="13">
        <f>SUM(K14:K66)-K34-K55</f>
        <v>0</v>
      </c>
      <c r="L67" s="13">
        <f>SUM(L14:L66)-L34-L55</f>
        <v>0</v>
      </c>
      <c r="M67" s="13">
        <f>SUM(M14:M66)-M34-M55</f>
        <v>0</v>
      </c>
      <c r="N67" s="13">
        <f>SUM(N14:N66)-N34-N55</f>
        <v>0</v>
      </c>
      <c r="O67" s="13">
        <f>SUM(O14:O66)-O34-O55</f>
        <v>0</v>
      </c>
    </row>
    <row r="69" spans="1:15" x14ac:dyDescent="0.25">
      <c r="B69" s="95"/>
    </row>
    <row r="70" spans="1:15" x14ac:dyDescent="0.25">
      <c r="B70" s="14"/>
    </row>
    <row r="71" spans="1:15" x14ac:dyDescent="0.25">
      <c r="B71" s="263" t="s">
        <v>174</v>
      </c>
      <c r="C71" s="263"/>
      <c r="D71" s="263"/>
      <c r="E71" s="263"/>
      <c r="F71" s="263"/>
      <c r="G71" s="263"/>
      <c r="H71" s="263"/>
      <c r="I71" s="263"/>
      <c r="J71" s="263"/>
      <c r="K71" s="263"/>
    </row>
    <row r="72" spans="1:15" x14ac:dyDescent="0.25">
      <c r="B72" s="295" t="s">
        <v>212</v>
      </c>
      <c r="C72" s="295"/>
      <c r="D72" s="295"/>
      <c r="E72" s="295"/>
      <c r="F72" s="295"/>
      <c r="G72" s="295"/>
      <c r="H72" s="295"/>
      <c r="I72" s="295"/>
      <c r="J72" s="295"/>
      <c r="K72" s="295"/>
    </row>
    <row r="73" spans="1:15" x14ac:dyDescent="0.25">
      <c r="B73" s="263" t="s">
        <v>175</v>
      </c>
      <c r="C73" s="263"/>
      <c r="D73" s="263"/>
      <c r="E73" s="263"/>
      <c r="F73" s="263"/>
      <c r="G73" s="263"/>
      <c r="H73" s="263"/>
      <c r="I73" s="263"/>
      <c r="J73" s="263"/>
      <c r="K73" s="263"/>
    </row>
    <row r="74" spans="1:15" x14ac:dyDescent="0.25">
      <c r="B74" s="295" t="s">
        <v>212</v>
      </c>
      <c r="C74" s="295"/>
      <c r="D74" s="295"/>
      <c r="E74" s="295"/>
      <c r="F74" s="295"/>
      <c r="G74" s="295"/>
      <c r="H74" s="295"/>
      <c r="I74" s="295"/>
      <c r="J74" s="295"/>
      <c r="K74" s="295"/>
    </row>
    <row r="75" spans="1:15" x14ac:dyDescent="0.25">
      <c r="B75" s="176" t="s">
        <v>213</v>
      </c>
      <c r="C75" s="169"/>
      <c r="D75" s="169"/>
      <c r="E75" s="169"/>
      <c r="F75" s="169"/>
      <c r="G75" s="169"/>
      <c r="H75" s="39"/>
      <c r="I75" s="39"/>
      <c r="J75" s="39"/>
      <c r="K75" s="39"/>
    </row>
  </sheetData>
  <mergeCells count="20">
    <mergeCell ref="B73:K73"/>
    <mergeCell ref="B74:K74"/>
    <mergeCell ref="A1:P1"/>
    <mergeCell ref="A2:P2"/>
    <mergeCell ref="A3:P3"/>
    <mergeCell ref="A4:T4"/>
    <mergeCell ref="A5:C5"/>
    <mergeCell ref="A6:C6"/>
    <mergeCell ref="A7:E7"/>
    <mergeCell ref="A8:C8"/>
    <mergeCell ref="A9:T9"/>
    <mergeCell ref="K11:O11"/>
    <mergeCell ref="A67:J67"/>
    <mergeCell ref="A11:A12"/>
    <mergeCell ref="B11:B12"/>
    <mergeCell ref="C11:C12"/>
    <mergeCell ref="D11:D12"/>
    <mergeCell ref="E11:J11"/>
    <mergeCell ref="B71:K71"/>
    <mergeCell ref="B72:K72"/>
  </mergeCells>
  <pageMargins left="0.43307086614173229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9" sqref="A1:T9"/>
    </sheetView>
  </sheetViews>
  <sheetFormatPr defaultRowHeight="13.2" x14ac:dyDescent="0.25"/>
  <cols>
    <col min="1" max="1" width="7.5546875" customWidth="1"/>
    <col min="2" max="2" width="44.44140625" customWidth="1"/>
    <col min="3" max="3" width="6.5546875" customWidth="1"/>
    <col min="4" max="4" width="6.109375" customWidth="1"/>
    <col min="5" max="5" width="5.88671875" customWidth="1"/>
    <col min="6" max="6" width="5.6640625" customWidth="1"/>
    <col min="7" max="7" width="7.109375" customWidth="1"/>
    <col min="8" max="9" width="6.88671875" customWidth="1"/>
    <col min="10" max="10" width="7.109375" customWidth="1"/>
    <col min="11" max="11" width="6.33203125" customWidth="1"/>
    <col min="12" max="14" width="7.109375" customWidth="1"/>
    <col min="15" max="15" width="7.88671875" customWidth="1"/>
  </cols>
  <sheetData>
    <row r="1" spans="1:20" x14ac:dyDescent="0.25">
      <c r="A1" s="259" t="s">
        <v>223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165"/>
      <c r="R1" s="165"/>
      <c r="S1" s="165"/>
      <c r="T1" s="165"/>
    </row>
    <row r="2" spans="1:20" x14ac:dyDescent="0.25">
      <c r="A2" s="260" t="s">
        <v>190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179"/>
      <c r="R2" s="179"/>
      <c r="S2" s="179"/>
      <c r="T2" s="179"/>
    </row>
    <row r="3" spans="1:20" x14ac:dyDescent="0.25">
      <c r="A3" s="261" t="s">
        <v>209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180"/>
      <c r="R3" s="180"/>
      <c r="S3" s="180"/>
      <c r="T3" s="180"/>
    </row>
    <row r="4" spans="1:20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</row>
    <row r="5" spans="1:20" x14ac:dyDescent="0.25">
      <c r="A5" s="262" t="s">
        <v>214</v>
      </c>
      <c r="B5" s="262"/>
      <c r="C5" s="262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x14ac:dyDescent="0.25">
      <c r="A6" s="262" t="s">
        <v>215</v>
      </c>
      <c r="B6" s="262"/>
      <c r="C6" s="262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20" x14ac:dyDescent="0.25">
      <c r="A7" s="300" t="s">
        <v>216</v>
      </c>
      <c r="B7" s="300"/>
      <c r="C7" s="300"/>
      <c r="D7" s="300"/>
      <c r="E7" s="300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</row>
    <row r="8" spans="1:20" x14ac:dyDescent="0.25">
      <c r="A8" s="262" t="s">
        <v>210</v>
      </c>
      <c r="B8" s="262"/>
      <c r="C8" s="262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</row>
    <row r="9" spans="1:20" x14ac:dyDescent="0.25">
      <c r="A9" s="272" t="s">
        <v>222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</row>
    <row r="11" spans="1:20" x14ac:dyDescent="0.25">
      <c r="A11" s="304" t="s">
        <v>171</v>
      </c>
      <c r="B11" s="306" t="s">
        <v>2</v>
      </c>
      <c r="C11" s="290" t="s">
        <v>3</v>
      </c>
      <c r="D11" s="292" t="s">
        <v>4</v>
      </c>
      <c r="E11" s="267" t="s">
        <v>5</v>
      </c>
      <c r="F11" s="267"/>
      <c r="G11" s="267"/>
      <c r="H11" s="267"/>
      <c r="I11" s="267"/>
      <c r="J11" s="294"/>
      <c r="K11" s="297" t="s">
        <v>8</v>
      </c>
      <c r="L11" s="267"/>
      <c r="M11" s="267"/>
      <c r="N11" s="267"/>
      <c r="O11" s="294"/>
    </row>
    <row r="12" spans="1:20" ht="61.5" customHeight="1" x14ac:dyDescent="0.25">
      <c r="A12" s="305"/>
      <c r="B12" s="307"/>
      <c r="C12" s="291"/>
      <c r="D12" s="293"/>
      <c r="E12" s="81" t="s">
        <v>6</v>
      </c>
      <c r="F12" s="81" t="s">
        <v>76</v>
      </c>
      <c r="G12" s="82" t="s">
        <v>72</v>
      </c>
      <c r="H12" s="82" t="s">
        <v>73</v>
      </c>
      <c r="I12" s="82" t="s">
        <v>74</v>
      </c>
      <c r="J12" s="82" t="s">
        <v>75</v>
      </c>
      <c r="K12" s="82" t="s">
        <v>7</v>
      </c>
      <c r="L12" s="82" t="s">
        <v>72</v>
      </c>
      <c r="M12" s="82" t="s">
        <v>73</v>
      </c>
      <c r="N12" s="82" t="s">
        <v>77</v>
      </c>
      <c r="O12" s="82" t="s">
        <v>78</v>
      </c>
    </row>
    <row r="13" spans="1:20" x14ac:dyDescent="0.25">
      <c r="A13" s="48">
        <v>1</v>
      </c>
      <c r="B13" s="49">
        <v>2</v>
      </c>
      <c r="C13" s="50">
        <v>3</v>
      </c>
      <c r="D13" s="48">
        <v>4</v>
      </c>
      <c r="E13" s="77">
        <v>5</v>
      </c>
      <c r="F13" s="48">
        <v>6</v>
      </c>
      <c r="G13" s="78">
        <v>7</v>
      </c>
      <c r="H13" s="79">
        <v>8</v>
      </c>
      <c r="I13" s="78">
        <v>9</v>
      </c>
      <c r="J13" s="79">
        <v>10</v>
      </c>
      <c r="K13" s="78">
        <v>11</v>
      </c>
      <c r="L13" s="79">
        <v>12</v>
      </c>
      <c r="M13" s="78">
        <v>13</v>
      </c>
      <c r="N13" s="79">
        <v>14</v>
      </c>
      <c r="O13" s="80">
        <v>15</v>
      </c>
    </row>
    <row r="14" spans="1:20" x14ac:dyDescent="0.25">
      <c r="A14" s="96"/>
      <c r="B14" s="96" t="s">
        <v>146</v>
      </c>
      <c r="C14" s="96"/>
      <c r="D14" s="96"/>
      <c r="E14" s="108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20" x14ac:dyDescent="0.25">
      <c r="A15" s="97" t="s">
        <v>147</v>
      </c>
      <c r="B15" s="98" t="s">
        <v>148</v>
      </c>
      <c r="C15" s="97" t="s">
        <v>18</v>
      </c>
      <c r="D15" s="99">
        <v>361</v>
      </c>
      <c r="E15" s="89"/>
      <c r="F15" s="90"/>
      <c r="G15" s="91">
        <f t="shared" ref="G15" si="0">E15*F15</f>
        <v>0</v>
      </c>
      <c r="H15" s="90"/>
      <c r="I15" s="91"/>
      <c r="J15" s="91">
        <f t="shared" ref="J15" si="1">SUM(G15:I15)</f>
        <v>0</v>
      </c>
      <c r="K15" s="91">
        <f t="shared" ref="K15" si="2">D15*E15</f>
        <v>0</v>
      </c>
      <c r="L15" s="91">
        <f t="shared" ref="L15" si="3">D15*G15</f>
        <v>0</v>
      </c>
      <c r="M15" s="91">
        <f t="shared" ref="M15" si="4">D15*H15</f>
        <v>0</v>
      </c>
      <c r="N15" s="91">
        <f>D15*I15</f>
        <v>0</v>
      </c>
      <c r="O15" s="91">
        <f t="shared" ref="O15" si="5">SUM(L15:N15)</f>
        <v>0</v>
      </c>
    </row>
    <row r="16" spans="1:20" ht="22.8" x14ac:dyDescent="0.25">
      <c r="A16" s="97" t="s">
        <v>149</v>
      </c>
      <c r="B16" s="98" t="s">
        <v>150</v>
      </c>
      <c r="C16" s="97" t="s">
        <v>18</v>
      </c>
      <c r="D16" s="99">
        <v>20</v>
      </c>
      <c r="E16" s="89"/>
      <c r="F16" s="90"/>
      <c r="G16" s="91">
        <f t="shared" ref="G16:G18" si="6">E16*F16</f>
        <v>0</v>
      </c>
      <c r="H16" s="90"/>
      <c r="I16" s="91"/>
      <c r="J16" s="91">
        <f t="shared" ref="J16:J18" si="7">SUM(G16:I16)</f>
        <v>0</v>
      </c>
      <c r="K16" s="91">
        <f t="shared" ref="K16:K18" si="8">D16*E16</f>
        <v>0</v>
      </c>
      <c r="L16" s="91">
        <f t="shared" ref="L16:L18" si="9">D16*G16</f>
        <v>0</v>
      </c>
      <c r="M16" s="91">
        <f t="shared" ref="M16:M18" si="10">D16*H16</f>
        <v>0</v>
      </c>
      <c r="N16" s="91">
        <f t="shared" ref="N16:N18" si="11">D16*I16</f>
        <v>0</v>
      </c>
      <c r="O16" s="91">
        <f t="shared" ref="O16:O18" si="12">SUM(L16:N16)</f>
        <v>0</v>
      </c>
    </row>
    <row r="17" spans="1:15" x14ac:dyDescent="0.25">
      <c r="A17" s="97" t="s">
        <v>151</v>
      </c>
      <c r="B17" s="98" t="s">
        <v>152</v>
      </c>
      <c r="C17" s="97" t="s">
        <v>153</v>
      </c>
      <c r="D17" s="99">
        <v>18</v>
      </c>
      <c r="E17" s="89"/>
      <c r="F17" s="90"/>
      <c r="G17" s="91">
        <f t="shared" si="6"/>
        <v>0</v>
      </c>
      <c r="H17" s="90"/>
      <c r="I17" s="91"/>
      <c r="J17" s="91">
        <f t="shared" si="7"/>
        <v>0</v>
      </c>
      <c r="K17" s="91">
        <f t="shared" si="8"/>
        <v>0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</row>
    <row r="18" spans="1:15" x14ac:dyDescent="0.25">
      <c r="A18" s="97" t="s">
        <v>154</v>
      </c>
      <c r="B18" s="98" t="s">
        <v>155</v>
      </c>
      <c r="C18" s="97" t="s">
        <v>156</v>
      </c>
      <c r="D18" s="99">
        <v>3.81</v>
      </c>
      <c r="E18" s="89"/>
      <c r="F18" s="90"/>
      <c r="G18" s="91">
        <f t="shared" si="6"/>
        <v>0</v>
      </c>
      <c r="H18" s="90"/>
      <c r="I18" s="91"/>
      <c r="J18" s="91">
        <f t="shared" si="7"/>
        <v>0</v>
      </c>
      <c r="K18" s="91">
        <f t="shared" si="8"/>
        <v>0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</row>
    <row r="19" spans="1:15" x14ac:dyDescent="0.25">
      <c r="A19" s="100"/>
      <c r="B19" s="100" t="s">
        <v>157</v>
      </c>
      <c r="C19" s="100"/>
      <c r="D19" s="101"/>
      <c r="E19" s="108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 ht="22.8" x14ac:dyDescent="0.25">
      <c r="A20" s="97" t="s">
        <v>172</v>
      </c>
      <c r="B20" s="98" t="s">
        <v>158</v>
      </c>
      <c r="C20" s="97" t="s">
        <v>84</v>
      </c>
      <c r="D20" s="99">
        <v>6</v>
      </c>
      <c r="E20" s="89"/>
      <c r="F20" s="90"/>
      <c r="G20" s="91">
        <f t="shared" ref="G20:G21" si="13">E20*F20</f>
        <v>0</v>
      </c>
      <c r="H20" s="90"/>
      <c r="I20" s="91"/>
      <c r="J20" s="91">
        <f t="shared" ref="J20:J21" si="14">SUM(G20:I20)</f>
        <v>0</v>
      </c>
      <c r="K20" s="91">
        <f t="shared" ref="K20:K21" si="15">D20*E20</f>
        <v>0</v>
      </c>
      <c r="L20" s="91">
        <f t="shared" ref="L20:L21" si="16">D20*G20</f>
        <v>0</v>
      </c>
      <c r="M20" s="91">
        <f t="shared" ref="M20:M21" si="17">D20*H20</f>
        <v>0</v>
      </c>
      <c r="N20" s="91">
        <f t="shared" ref="N20:N21" si="18">D20*I20</f>
        <v>0</v>
      </c>
      <c r="O20" s="91">
        <f t="shared" ref="O20:O21" si="19">SUM(L20:N20)</f>
        <v>0</v>
      </c>
    </row>
    <row r="21" spans="1:15" ht="22.8" x14ac:dyDescent="0.25">
      <c r="A21" s="97" t="s">
        <v>159</v>
      </c>
      <c r="B21" s="98" t="s">
        <v>160</v>
      </c>
      <c r="C21" s="97" t="s">
        <v>84</v>
      </c>
      <c r="D21" s="99">
        <v>3</v>
      </c>
      <c r="E21" s="89"/>
      <c r="F21" s="90"/>
      <c r="G21" s="91">
        <f t="shared" si="13"/>
        <v>0</v>
      </c>
      <c r="H21" s="90"/>
      <c r="I21" s="91"/>
      <c r="J21" s="91">
        <f t="shared" si="14"/>
        <v>0</v>
      </c>
      <c r="K21" s="91">
        <f t="shared" si="15"/>
        <v>0</v>
      </c>
      <c r="L21" s="91">
        <f t="shared" si="16"/>
        <v>0</v>
      </c>
      <c r="M21" s="91">
        <f t="shared" si="17"/>
        <v>0</v>
      </c>
      <c r="N21" s="91">
        <f t="shared" si="18"/>
        <v>0</v>
      </c>
      <c r="O21" s="91">
        <f t="shared" si="19"/>
        <v>0</v>
      </c>
    </row>
    <row r="22" spans="1:15" x14ac:dyDescent="0.25">
      <c r="A22" s="100"/>
      <c r="B22" s="100" t="s">
        <v>161</v>
      </c>
      <c r="C22" s="100"/>
      <c r="D22" s="101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 ht="22.8" x14ac:dyDescent="0.25">
      <c r="A23" s="97" t="s">
        <v>162</v>
      </c>
      <c r="B23" s="98" t="s">
        <v>163</v>
      </c>
      <c r="C23" s="97" t="s">
        <v>84</v>
      </c>
      <c r="D23" s="99">
        <v>1</v>
      </c>
      <c r="E23" s="89"/>
      <c r="F23" s="90"/>
      <c r="G23" s="91">
        <f t="shared" ref="G23" si="20">E23*F23</f>
        <v>0</v>
      </c>
      <c r="H23" s="90"/>
      <c r="I23" s="91"/>
      <c r="J23" s="91">
        <f t="shared" ref="J23" si="21">SUM(G23:I23)</f>
        <v>0</v>
      </c>
      <c r="K23" s="91">
        <f t="shared" ref="K23" si="22">D23*E23</f>
        <v>0</v>
      </c>
      <c r="L23" s="91">
        <f t="shared" ref="L23" si="23">D23*G23</f>
        <v>0</v>
      </c>
      <c r="M23" s="91">
        <f t="shared" ref="M23" si="24">D23*H23</f>
        <v>0</v>
      </c>
      <c r="N23" s="91">
        <f>D23*I23</f>
        <v>0</v>
      </c>
      <c r="O23" s="91">
        <f t="shared" ref="O23" si="25">SUM(L23:N23)</f>
        <v>0</v>
      </c>
    </row>
    <row r="24" spans="1:15" ht="22.8" x14ac:dyDescent="0.25">
      <c r="A24" s="97" t="s">
        <v>173</v>
      </c>
      <c r="B24" s="98" t="s">
        <v>164</v>
      </c>
      <c r="C24" s="97" t="s">
        <v>165</v>
      </c>
      <c r="D24" s="99">
        <v>126</v>
      </c>
      <c r="E24" s="89"/>
      <c r="F24" s="90"/>
      <c r="G24" s="91">
        <f t="shared" ref="G24" si="26">E24*F24</f>
        <v>0</v>
      </c>
      <c r="H24" s="90"/>
      <c r="I24" s="91"/>
      <c r="J24" s="91">
        <f t="shared" ref="J24" si="27">SUM(G24:I24)</f>
        <v>0</v>
      </c>
      <c r="K24" s="91">
        <f t="shared" ref="K24" si="28">D24*E24</f>
        <v>0</v>
      </c>
      <c r="L24" s="91">
        <f t="shared" ref="L24" si="29">D24*G24</f>
        <v>0</v>
      </c>
      <c r="M24" s="91">
        <f t="shared" ref="M24" si="30">D24*H24</f>
        <v>0</v>
      </c>
      <c r="N24" s="91">
        <f>D24*I24</f>
        <v>0</v>
      </c>
      <c r="O24" s="91">
        <f t="shared" ref="O24" si="31">SUM(L24:N24)</f>
        <v>0</v>
      </c>
    </row>
    <row r="25" spans="1:15" x14ac:dyDescent="0.25">
      <c r="A25" s="96"/>
      <c r="B25" s="96" t="s">
        <v>166</v>
      </c>
      <c r="C25" s="96"/>
      <c r="D25" s="96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3"/>
    </row>
    <row r="26" spans="1:15" ht="22.8" x14ac:dyDescent="0.25">
      <c r="A26" s="100"/>
      <c r="B26" s="102" t="s">
        <v>167</v>
      </c>
      <c r="C26" s="103"/>
      <c r="D26" s="104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114"/>
    </row>
    <row r="27" spans="1:15" ht="22.8" x14ac:dyDescent="0.25">
      <c r="A27" s="105" t="s">
        <v>168</v>
      </c>
      <c r="B27" s="106" t="s">
        <v>169</v>
      </c>
      <c r="C27" s="105" t="s">
        <v>170</v>
      </c>
      <c r="D27" s="107">
        <v>1</v>
      </c>
      <c r="E27" s="89"/>
      <c r="F27" s="90"/>
      <c r="G27" s="91">
        <f t="shared" ref="G27" si="32">E27*F27</f>
        <v>0</v>
      </c>
      <c r="H27" s="90"/>
      <c r="I27" s="91"/>
      <c r="J27" s="91">
        <f t="shared" ref="J27" si="33">SUM(G27:I27)</f>
        <v>0</v>
      </c>
      <c r="K27" s="91">
        <f t="shared" ref="K27" si="34">D27*E27</f>
        <v>0</v>
      </c>
      <c r="L27" s="91">
        <f t="shared" ref="L27" si="35">D27*G27</f>
        <v>0</v>
      </c>
      <c r="M27" s="91">
        <f t="shared" ref="M27" si="36">D27*H27</f>
        <v>0</v>
      </c>
      <c r="N27" s="91">
        <f>D27*I27</f>
        <v>0</v>
      </c>
      <c r="O27" s="91">
        <f t="shared" ref="O27" si="37">SUM(L27:N27)</f>
        <v>0</v>
      </c>
    </row>
    <row r="28" spans="1:15" x14ac:dyDescent="0.25">
      <c r="A28" s="301" t="s">
        <v>12</v>
      </c>
      <c r="B28" s="302"/>
      <c r="C28" s="302"/>
      <c r="D28" s="302"/>
      <c r="E28" s="302"/>
      <c r="F28" s="302"/>
      <c r="G28" s="302"/>
      <c r="H28" s="302"/>
      <c r="I28" s="302"/>
      <c r="J28" s="303"/>
      <c r="K28" s="13">
        <f>SUM(K15:K27)</f>
        <v>0</v>
      </c>
      <c r="L28" s="13">
        <f t="shared" ref="L28:O28" si="38">SUM(L15:L27)</f>
        <v>0</v>
      </c>
      <c r="M28" s="13">
        <f t="shared" si="38"/>
        <v>0</v>
      </c>
      <c r="N28" s="13">
        <f t="shared" si="38"/>
        <v>0</v>
      </c>
      <c r="O28" s="13">
        <f t="shared" si="38"/>
        <v>0</v>
      </c>
    </row>
    <row r="29" spans="1:15" x14ac:dyDescent="0.25">
      <c r="A29" s="25"/>
      <c r="B29" s="95"/>
      <c r="C29" s="95"/>
      <c r="D29" s="95"/>
      <c r="E29" s="95"/>
      <c r="F29" s="95"/>
      <c r="G29" s="95"/>
      <c r="H29" s="95"/>
      <c r="I29" s="95"/>
      <c r="J29" s="95"/>
      <c r="K29" s="22"/>
      <c r="L29" s="22"/>
      <c r="M29" s="22"/>
      <c r="N29" s="22"/>
      <c r="O29" s="22"/>
    </row>
    <row r="30" spans="1:15" x14ac:dyDescent="0.25">
      <c r="A30" s="3"/>
      <c r="B30" s="14"/>
    </row>
    <row r="31" spans="1:15" x14ac:dyDescent="0.25">
      <c r="A31" s="3"/>
      <c r="B31" s="14"/>
    </row>
    <row r="32" spans="1:15" x14ac:dyDescent="0.25">
      <c r="B32" s="263" t="s">
        <v>174</v>
      </c>
      <c r="C32" s="263"/>
      <c r="D32" s="263"/>
      <c r="E32" s="263"/>
      <c r="F32" s="263"/>
      <c r="G32" s="263"/>
      <c r="H32" s="263"/>
      <c r="I32" s="263"/>
      <c r="J32" s="263"/>
      <c r="K32" s="263"/>
    </row>
    <row r="33" spans="2:11" x14ac:dyDescent="0.25">
      <c r="B33" s="295" t="s">
        <v>212</v>
      </c>
      <c r="C33" s="295"/>
      <c r="D33" s="295"/>
      <c r="E33" s="295"/>
      <c r="F33" s="295"/>
      <c r="G33" s="295"/>
      <c r="H33" s="295"/>
      <c r="I33" s="295"/>
      <c r="J33" s="295"/>
      <c r="K33" s="295"/>
    </row>
    <row r="34" spans="2:11" x14ac:dyDescent="0.25">
      <c r="B34" s="263" t="s">
        <v>175</v>
      </c>
      <c r="C34" s="263"/>
      <c r="D34" s="263"/>
      <c r="E34" s="263"/>
      <c r="F34" s="263"/>
      <c r="G34" s="263"/>
      <c r="H34" s="263"/>
      <c r="I34" s="263"/>
      <c r="J34" s="263"/>
      <c r="K34" s="263"/>
    </row>
    <row r="35" spans="2:11" x14ac:dyDescent="0.25">
      <c r="B35" s="295" t="s">
        <v>212</v>
      </c>
      <c r="C35" s="295"/>
      <c r="D35" s="295"/>
      <c r="E35" s="295"/>
      <c r="F35" s="295"/>
      <c r="G35" s="295"/>
      <c r="H35" s="295"/>
      <c r="I35" s="295"/>
      <c r="J35" s="295"/>
      <c r="K35" s="295"/>
    </row>
    <row r="36" spans="2:11" x14ac:dyDescent="0.25">
      <c r="B36" s="176" t="s">
        <v>213</v>
      </c>
      <c r="C36" s="169"/>
      <c r="D36" s="169"/>
      <c r="E36" s="169"/>
      <c r="F36" s="169"/>
      <c r="G36" s="169"/>
      <c r="H36" s="39"/>
      <c r="I36" s="39"/>
      <c r="J36" s="39"/>
      <c r="K36" s="39"/>
    </row>
  </sheetData>
  <mergeCells count="20">
    <mergeCell ref="B34:K34"/>
    <mergeCell ref="B35:K35"/>
    <mergeCell ref="A1:P1"/>
    <mergeCell ref="A2:P2"/>
    <mergeCell ref="A3:P3"/>
    <mergeCell ref="A4:T4"/>
    <mergeCell ref="A5:C5"/>
    <mergeCell ref="A6:C6"/>
    <mergeCell ref="A7:E7"/>
    <mergeCell ref="A8:C8"/>
    <mergeCell ref="A9:T9"/>
    <mergeCell ref="A28:J28"/>
    <mergeCell ref="K11:O11"/>
    <mergeCell ref="A11:A12"/>
    <mergeCell ref="B11:B12"/>
    <mergeCell ref="C11:C12"/>
    <mergeCell ref="D11:D12"/>
    <mergeCell ref="E11:J11"/>
    <mergeCell ref="B32:K32"/>
    <mergeCell ref="B33:K33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B16" sqref="B16"/>
    </sheetView>
  </sheetViews>
  <sheetFormatPr defaultRowHeight="13.2" x14ac:dyDescent="0.25"/>
  <cols>
    <col min="1" max="1" width="4.33203125" customWidth="1"/>
    <col min="2" max="2" width="18.109375" customWidth="1"/>
    <col min="3" max="3" width="36" customWidth="1"/>
    <col min="4" max="4" width="5" customWidth="1"/>
    <col min="5" max="5" width="5.33203125" customWidth="1"/>
    <col min="6" max="7" width="5.6640625" customWidth="1"/>
    <col min="8" max="8" width="6.6640625" customWidth="1"/>
    <col min="9" max="9" width="6.44140625" customWidth="1"/>
    <col min="10" max="11" width="6.6640625" customWidth="1"/>
    <col min="12" max="12" width="6.33203125" customWidth="1"/>
    <col min="13" max="15" width="6.88671875" customWidth="1"/>
    <col min="16" max="16" width="7.5546875" customWidth="1"/>
  </cols>
  <sheetData>
    <row r="1" spans="1:20" x14ac:dyDescent="0.25">
      <c r="A1" s="259" t="s">
        <v>220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165"/>
      <c r="R1" s="165"/>
      <c r="S1" s="165"/>
      <c r="T1" s="165"/>
    </row>
    <row r="2" spans="1:20" x14ac:dyDescent="0.25">
      <c r="A2" s="260" t="s">
        <v>221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179"/>
      <c r="R2" s="179"/>
      <c r="S2" s="179"/>
      <c r="T2" s="179"/>
    </row>
    <row r="3" spans="1:20" x14ac:dyDescent="0.25">
      <c r="A3" s="261" t="s">
        <v>209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180"/>
      <c r="R3" s="180"/>
      <c r="S3" s="180"/>
      <c r="T3" s="180"/>
    </row>
    <row r="4" spans="1:20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</row>
    <row r="5" spans="1:20" ht="12.75" customHeight="1" x14ac:dyDescent="0.25">
      <c r="A5" s="262" t="s">
        <v>214</v>
      </c>
      <c r="B5" s="262"/>
      <c r="C5" s="262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ht="12.75" customHeight="1" x14ac:dyDescent="0.25">
      <c r="A6" s="262" t="s">
        <v>215</v>
      </c>
      <c r="B6" s="262"/>
      <c r="C6" s="262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20" ht="12.75" customHeight="1" x14ac:dyDescent="0.25">
      <c r="A7" s="300" t="s">
        <v>216</v>
      </c>
      <c r="B7" s="300"/>
      <c r="C7" s="300"/>
      <c r="D7" s="300"/>
      <c r="E7" s="300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</row>
    <row r="8" spans="1:20" ht="12.75" customHeight="1" x14ac:dyDescent="0.25">
      <c r="A8" s="262" t="s">
        <v>210</v>
      </c>
      <c r="B8" s="262"/>
      <c r="C8" s="262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</row>
    <row r="9" spans="1:20" x14ac:dyDescent="0.25">
      <c r="A9" s="272" t="s">
        <v>222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</row>
    <row r="10" spans="1:20" x14ac:dyDescent="0.25">
      <c r="A10" s="15"/>
      <c r="B10" s="15"/>
      <c r="C10" s="17"/>
      <c r="D10" s="17"/>
      <c r="E10" s="18"/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1"/>
    </row>
    <row r="11" spans="1:20" ht="12.75" customHeight="1" x14ac:dyDescent="0.25">
      <c r="A11" s="292" t="s">
        <v>1</v>
      </c>
      <c r="B11" s="309" t="s">
        <v>144</v>
      </c>
      <c r="C11" s="311" t="s">
        <v>145</v>
      </c>
      <c r="D11" s="312" t="s">
        <v>3</v>
      </c>
      <c r="E11" s="313" t="s">
        <v>4</v>
      </c>
      <c r="F11" s="308" t="s">
        <v>5</v>
      </c>
      <c r="G11" s="308"/>
      <c r="H11" s="308"/>
      <c r="I11" s="308"/>
      <c r="J11" s="308"/>
      <c r="K11" s="308"/>
      <c r="L11" s="308" t="s">
        <v>8</v>
      </c>
      <c r="M11" s="308"/>
      <c r="N11" s="308"/>
      <c r="O11" s="308"/>
      <c r="P11" s="308"/>
    </row>
    <row r="12" spans="1:20" ht="57.75" customHeight="1" x14ac:dyDescent="0.25">
      <c r="A12" s="293"/>
      <c r="B12" s="310"/>
      <c r="C12" s="311"/>
      <c r="D12" s="312"/>
      <c r="E12" s="313"/>
      <c r="F12" s="81" t="s">
        <v>6</v>
      </c>
      <c r="G12" s="81" t="s">
        <v>76</v>
      </c>
      <c r="H12" s="82" t="s">
        <v>72</v>
      </c>
      <c r="I12" s="82" t="s">
        <v>73</v>
      </c>
      <c r="J12" s="82" t="s">
        <v>74</v>
      </c>
      <c r="K12" s="82" t="s">
        <v>75</v>
      </c>
      <c r="L12" s="82" t="s">
        <v>7</v>
      </c>
      <c r="M12" s="82" t="s">
        <v>72</v>
      </c>
      <c r="N12" s="82" t="s">
        <v>73</v>
      </c>
      <c r="O12" s="82" t="s">
        <v>77</v>
      </c>
      <c r="P12" s="82" t="s">
        <v>78</v>
      </c>
    </row>
    <row r="13" spans="1:20" x14ac:dyDescent="0.25">
      <c r="A13" s="48">
        <v>1</v>
      </c>
      <c r="B13" s="48"/>
      <c r="C13" s="49">
        <v>2</v>
      </c>
      <c r="D13" s="49">
        <v>3</v>
      </c>
      <c r="E13" s="48">
        <v>4</v>
      </c>
      <c r="F13" s="48">
        <v>5</v>
      </c>
      <c r="G13" s="48">
        <v>6</v>
      </c>
      <c r="H13" s="79">
        <v>7</v>
      </c>
      <c r="I13" s="79">
        <v>8</v>
      </c>
      <c r="J13" s="79">
        <v>9</v>
      </c>
      <c r="K13" s="79">
        <v>10</v>
      </c>
      <c r="L13" s="79">
        <v>11</v>
      </c>
      <c r="M13" s="79">
        <v>12</v>
      </c>
      <c r="N13" s="79">
        <v>13</v>
      </c>
      <c r="O13" s="79">
        <v>14</v>
      </c>
      <c r="P13" s="80">
        <v>15</v>
      </c>
    </row>
    <row r="14" spans="1:20" x14ac:dyDescent="0.25">
      <c r="A14" s="83">
        <v>1</v>
      </c>
      <c r="B14" s="87" t="s">
        <v>120</v>
      </c>
      <c r="C14" s="85" t="s">
        <v>121</v>
      </c>
      <c r="D14" s="84" t="s">
        <v>122</v>
      </c>
      <c r="E14" s="88">
        <v>1</v>
      </c>
      <c r="F14" s="89"/>
      <c r="G14" s="90"/>
      <c r="H14" s="91">
        <f t="shared" ref="H14:H30" si="0">F14*G14</f>
        <v>0</v>
      </c>
      <c r="I14" s="90"/>
      <c r="J14" s="91"/>
      <c r="K14" s="91">
        <f t="shared" ref="K14:K30" si="1">SUM(H14:J14)</f>
        <v>0</v>
      </c>
      <c r="L14" s="91">
        <f t="shared" ref="L14:L30" si="2">E14*F14</f>
        <v>0</v>
      </c>
      <c r="M14" s="91">
        <f t="shared" ref="M14:M30" si="3">E14*H14</f>
        <v>0</v>
      </c>
      <c r="N14" s="91">
        <f t="shared" ref="N14:N30" si="4">E14*I14</f>
        <v>0</v>
      </c>
      <c r="O14" s="91">
        <f t="shared" ref="O14:O30" si="5">J14*E14</f>
        <v>0</v>
      </c>
      <c r="P14" s="91">
        <f t="shared" ref="P14:P30" si="6">SUM(M14:O14)</f>
        <v>0</v>
      </c>
    </row>
    <row r="15" spans="1:20" x14ac:dyDescent="0.25">
      <c r="A15" s="83">
        <v>2</v>
      </c>
      <c r="B15" s="87" t="s">
        <v>123</v>
      </c>
      <c r="C15" s="85" t="s">
        <v>124</v>
      </c>
      <c r="D15" s="84" t="s">
        <v>84</v>
      </c>
      <c r="E15" s="88">
        <v>6</v>
      </c>
      <c r="F15" s="89"/>
      <c r="G15" s="90"/>
      <c r="H15" s="91">
        <f t="shared" si="0"/>
        <v>0</v>
      </c>
      <c r="I15" s="90"/>
      <c r="J15" s="91"/>
      <c r="K15" s="91">
        <f t="shared" si="1"/>
        <v>0</v>
      </c>
      <c r="L15" s="91">
        <f t="shared" si="2"/>
        <v>0</v>
      </c>
      <c r="M15" s="91">
        <f t="shared" si="3"/>
        <v>0</v>
      </c>
      <c r="N15" s="91">
        <f t="shared" si="4"/>
        <v>0</v>
      </c>
      <c r="O15" s="91">
        <f t="shared" si="5"/>
        <v>0</v>
      </c>
      <c r="P15" s="91">
        <f t="shared" si="6"/>
        <v>0</v>
      </c>
    </row>
    <row r="16" spans="1:20" x14ac:dyDescent="0.25">
      <c r="A16" s="83">
        <v>3</v>
      </c>
      <c r="B16" s="87" t="s">
        <v>125</v>
      </c>
      <c r="C16" s="85" t="s">
        <v>126</v>
      </c>
      <c r="D16" s="84" t="s">
        <v>84</v>
      </c>
      <c r="E16" s="88">
        <v>62</v>
      </c>
      <c r="F16" s="89"/>
      <c r="G16" s="90"/>
      <c r="H16" s="91">
        <f t="shared" si="0"/>
        <v>0</v>
      </c>
      <c r="I16" s="90"/>
      <c r="J16" s="91"/>
      <c r="K16" s="91">
        <f t="shared" si="1"/>
        <v>0</v>
      </c>
      <c r="L16" s="91">
        <f t="shared" si="2"/>
        <v>0</v>
      </c>
      <c r="M16" s="91">
        <f t="shared" si="3"/>
        <v>0</v>
      </c>
      <c r="N16" s="91">
        <f t="shared" si="4"/>
        <v>0</v>
      </c>
      <c r="O16" s="91">
        <f t="shared" si="5"/>
        <v>0</v>
      </c>
      <c r="P16" s="91">
        <f t="shared" si="6"/>
        <v>0</v>
      </c>
    </row>
    <row r="17" spans="1:16" x14ac:dyDescent="0.25">
      <c r="A17" s="83">
        <v>4</v>
      </c>
      <c r="B17" s="87" t="s">
        <v>125</v>
      </c>
      <c r="C17" s="85" t="s">
        <v>127</v>
      </c>
      <c r="D17" s="84" t="s">
        <v>84</v>
      </c>
      <c r="E17" s="88">
        <v>4</v>
      </c>
      <c r="F17" s="89"/>
      <c r="G17" s="90"/>
      <c r="H17" s="91">
        <f t="shared" si="0"/>
        <v>0</v>
      </c>
      <c r="I17" s="90"/>
      <c r="J17" s="91"/>
      <c r="K17" s="91">
        <f t="shared" si="1"/>
        <v>0</v>
      </c>
      <c r="L17" s="91">
        <f t="shared" si="2"/>
        <v>0</v>
      </c>
      <c r="M17" s="91">
        <f t="shared" si="3"/>
        <v>0</v>
      </c>
      <c r="N17" s="91">
        <f t="shared" si="4"/>
        <v>0</v>
      </c>
      <c r="O17" s="91">
        <f t="shared" si="5"/>
        <v>0</v>
      </c>
      <c r="P17" s="91">
        <f t="shared" si="6"/>
        <v>0</v>
      </c>
    </row>
    <row r="18" spans="1:16" x14ac:dyDescent="0.25">
      <c r="A18" s="83">
        <v>5</v>
      </c>
      <c r="B18" s="87" t="s">
        <v>125</v>
      </c>
      <c r="C18" s="85" t="s">
        <v>128</v>
      </c>
      <c r="D18" s="84" t="s">
        <v>84</v>
      </c>
      <c r="E18" s="88">
        <v>44</v>
      </c>
      <c r="F18" s="89"/>
      <c r="G18" s="90"/>
      <c r="H18" s="91">
        <f t="shared" si="0"/>
        <v>0</v>
      </c>
      <c r="I18" s="90"/>
      <c r="J18" s="91"/>
      <c r="K18" s="91">
        <f t="shared" si="1"/>
        <v>0</v>
      </c>
      <c r="L18" s="91">
        <f t="shared" si="2"/>
        <v>0</v>
      </c>
      <c r="M18" s="91">
        <f t="shared" si="3"/>
        <v>0</v>
      </c>
      <c r="N18" s="91">
        <f t="shared" si="4"/>
        <v>0</v>
      </c>
      <c r="O18" s="91">
        <f t="shared" si="5"/>
        <v>0</v>
      </c>
      <c r="P18" s="91">
        <f t="shared" si="6"/>
        <v>0</v>
      </c>
    </row>
    <row r="19" spans="1:16" x14ac:dyDescent="0.25">
      <c r="A19" s="83">
        <v>6</v>
      </c>
      <c r="B19" s="87" t="s">
        <v>129</v>
      </c>
      <c r="C19" s="85" t="s">
        <v>130</v>
      </c>
      <c r="D19" s="84" t="s">
        <v>84</v>
      </c>
      <c r="E19" s="88">
        <v>9</v>
      </c>
      <c r="F19" s="89"/>
      <c r="G19" s="90"/>
      <c r="H19" s="91">
        <f t="shared" si="0"/>
        <v>0</v>
      </c>
      <c r="I19" s="90"/>
      <c r="J19" s="91"/>
      <c r="K19" s="91">
        <f t="shared" si="1"/>
        <v>0</v>
      </c>
      <c r="L19" s="91">
        <f t="shared" si="2"/>
        <v>0</v>
      </c>
      <c r="M19" s="91">
        <f t="shared" si="3"/>
        <v>0</v>
      </c>
      <c r="N19" s="91">
        <f t="shared" si="4"/>
        <v>0</v>
      </c>
      <c r="O19" s="91">
        <f t="shared" si="5"/>
        <v>0</v>
      </c>
      <c r="P19" s="91">
        <f t="shared" si="6"/>
        <v>0</v>
      </c>
    </row>
    <row r="20" spans="1:16" x14ac:dyDescent="0.25">
      <c r="A20" s="83">
        <v>7</v>
      </c>
      <c r="B20" s="87" t="s">
        <v>129</v>
      </c>
      <c r="C20" s="85" t="s">
        <v>131</v>
      </c>
      <c r="D20" s="84" t="s">
        <v>84</v>
      </c>
      <c r="E20" s="88">
        <v>13</v>
      </c>
      <c r="F20" s="89"/>
      <c r="G20" s="90"/>
      <c r="H20" s="91">
        <f t="shared" si="0"/>
        <v>0</v>
      </c>
      <c r="I20" s="90"/>
      <c r="J20" s="91"/>
      <c r="K20" s="91">
        <f t="shared" si="1"/>
        <v>0</v>
      </c>
      <c r="L20" s="91">
        <f t="shared" si="2"/>
        <v>0</v>
      </c>
      <c r="M20" s="91">
        <f t="shared" si="3"/>
        <v>0</v>
      </c>
      <c r="N20" s="91">
        <f t="shared" si="4"/>
        <v>0</v>
      </c>
      <c r="O20" s="91">
        <f t="shared" si="5"/>
        <v>0</v>
      </c>
      <c r="P20" s="91">
        <f t="shared" si="6"/>
        <v>0</v>
      </c>
    </row>
    <row r="21" spans="1:16" x14ac:dyDescent="0.25">
      <c r="A21" s="83">
        <v>8</v>
      </c>
      <c r="B21" s="87" t="s">
        <v>129</v>
      </c>
      <c r="C21" s="85" t="s">
        <v>132</v>
      </c>
      <c r="D21" s="84" t="s">
        <v>84</v>
      </c>
      <c r="E21" s="88">
        <v>3</v>
      </c>
      <c r="F21" s="89"/>
      <c r="G21" s="90"/>
      <c r="H21" s="91">
        <f t="shared" si="0"/>
        <v>0</v>
      </c>
      <c r="I21" s="90"/>
      <c r="J21" s="91"/>
      <c r="K21" s="91">
        <f t="shared" si="1"/>
        <v>0</v>
      </c>
      <c r="L21" s="91">
        <f t="shared" si="2"/>
        <v>0</v>
      </c>
      <c r="M21" s="91">
        <f t="shared" si="3"/>
        <v>0</v>
      </c>
      <c r="N21" s="91">
        <f t="shared" si="4"/>
        <v>0</v>
      </c>
      <c r="O21" s="91">
        <f t="shared" si="5"/>
        <v>0</v>
      </c>
      <c r="P21" s="91">
        <f t="shared" si="6"/>
        <v>0</v>
      </c>
    </row>
    <row r="22" spans="1:16" x14ac:dyDescent="0.25">
      <c r="A22" s="83">
        <v>9</v>
      </c>
      <c r="B22" s="87" t="s">
        <v>133</v>
      </c>
      <c r="C22" s="85" t="s">
        <v>134</v>
      </c>
      <c r="D22" s="84" t="s">
        <v>84</v>
      </c>
      <c r="E22" s="88">
        <v>1</v>
      </c>
      <c r="F22" s="92"/>
      <c r="G22" s="93"/>
      <c r="H22" s="94">
        <f t="shared" si="0"/>
        <v>0</v>
      </c>
      <c r="I22" s="93"/>
      <c r="J22" s="94"/>
      <c r="K22" s="94">
        <f t="shared" si="1"/>
        <v>0</v>
      </c>
      <c r="L22" s="94">
        <f t="shared" si="2"/>
        <v>0</v>
      </c>
      <c r="M22" s="94">
        <f t="shared" si="3"/>
        <v>0</v>
      </c>
      <c r="N22" s="94">
        <f t="shared" si="4"/>
        <v>0</v>
      </c>
      <c r="O22" s="94">
        <f t="shared" si="5"/>
        <v>0</v>
      </c>
      <c r="P22" s="94">
        <f t="shared" si="6"/>
        <v>0</v>
      </c>
    </row>
    <row r="23" spans="1:16" x14ac:dyDescent="0.25">
      <c r="A23" s="83">
        <v>10</v>
      </c>
      <c r="B23" s="87" t="s">
        <v>133</v>
      </c>
      <c r="C23" s="85" t="s">
        <v>135</v>
      </c>
      <c r="D23" s="84" t="s">
        <v>84</v>
      </c>
      <c r="E23" s="88">
        <v>4</v>
      </c>
      <c r="F23" s="92"/>
      <c r="G23" s="93"/>
      <c r="H23" s="94">
        <f t="shared" si="0"/>
        <v>0</v>
      </c>
      <c r="I23" s="93"/>
      <c r="J23" s="94"/>
      <c r="K23" s="94">
        <f t="shared" si="1"/>
        <v>0</v>
      </c>
      <c r="L23" s="94">
        <f t="shared" si="2"/>
        <v>0</v>
      </c>
      <c r="M23" s="94">
        <f t="shared" si="3"/>
        <v>0</v>
      </c>
      <c r="N23" s="94">
        <f t="shared" si="4"/>
        <v>0</v>
      </c>
      <c r="O23" s="94">
        <f t="shared" si="5"/>
        <v>0</v>
      </c>
      <c r="P23" s="94">
        <f t="shared" si="6"/>
        <v>0</v>
      </c>
    </row>
    <row r="24" spans="1:16" x14ac:dyDescent="0.25">
      <c r="A24" s="83">
        <v>11</v>
      </c>
      <c r="B24" s="87" t="s">
        <v>133</v>
      </c>
      <c r="C24" s="85" t="s">
        <v>136</v>
      </c>
      <c r="D24" s="84" t="s">
        <v>84</v>
      </c>
      <c r="E24" s="88">
        <v>4</v>
      </c>
      <c r="F24" s="92"/>
      <c r="G24" s="93"/>
      <c r="H24" s="94">
        <f t="shared" si="0"/>
        <v>0</v>
      </c>
      <c r="I24" s="93"/>
      <c r="J24" s="94"/>
      <c r="K24" s="94">
        <f t="shared" si="1"/>
        <v>0</v>
      </c>
      <c r="L24" s="94">
        <f t="shared" si="2"/>
        <v>0</v>
      </c>
      <c r="M24" s="94">
        <f t="shared" si="3"/>
        <v>0</v>
      </c>
      <c r="N24" s="94">
        <f t="shared" si="4"/>
        <v>0</v>
      </c>
      <c r="O24" s="94">
        <f t="shared" si="5"/>
        <v>0</v>
      </c>
      <c r="P24" s="94">
        <f t="shared" si="6"/>
        <v>0</v>
      </c>
    </row>
    <row r="25" spans="1:16" x14ac:dyDescent="0.25">
      <c r="A25" s="83">
        <v>12</v>
      </c>
      <c r="B25" s="87" t="s">
        <v>133</v>
      </c>
      <c r="C25" s="85" t="s">
        <v>137</v>
      </c>
      <c r="D25" s="84" t="s">
        <v>84</v>
      </c>
      <c r="E25" s="88">
        <v>2</v>
      </c>
      <c r="F25" s="92"/>
      <c r="G25" s="93"/>
      <c r="H25" s="94">
        <f t="shared" si="0"/>
        <v>0</v>
      </c>
      <c r="I25" s="93"/>
      <c r="J25" s="94"/>
      <c r="K25" s="94">
        <f t="shared" si="1"/>
        <v>0</v>
      </c>
      <c r="L25" s="94">
        <f t="shared" si="2"/>
        <v>0</v>
      </c>
      <c r="M25" s="94">
        <f t="shared" si="3"/>
        <v>0</v>
      </c>
      <c r="N25" s="94">
        <f t="shared" si="4"/>
        <v>0</v>
      </c>
      <c r="O25" s="94">
        <f t="shared" si="5"/>
        <v>0</v>
      </c>
      <c r="P25" s="94">
        <f t="shared" si="6"/>
        <v>0</v>
      </c>
    </row>
    <row r="26" spans="1:16" x14ac:dyDescent="0.25">
      <c r="A26" s="83">
        <v>13</v>
      </c>
      <c r="B26" s="87" t="s">
        <v>133</v>
      </c>
      <c r="C26" s="85" t="s">
        <v>138</v>
      </c>
      <c r="D26" s="84" t="s">
        <v>84</v>
      </c>
      <c r="E26" s="88">
        <v>2</v>
      </c>
      <c r="F26" s="92"/>
      <c r="G26" s="93"/>
      <c r="H26" s="94">
        <f t="shared" si="0"/>
        <v>0</v>
      </c>
      <c r="I26" s="93"/>
      <c r="J26" s="94"/>
      <c r="K26" s="94">
        <f t="shared" si="1"/>
        <v>0</v>
      </c>
      <c r="L26" s="94">
        <f t="shared" si="2"/>
        <v>0</v>
      </c>
      <c r="M26" s="94">
        <f t="shared" si="3"/>
        <v>0</v>
      </c>
      <c r="N26" s="94">
        <f t="shared" si="4"/>
        <v>0</v>
      </c>
      <c r="O26" s="94">
        <f t="shared" si="5"/>
        <v>0</v>
      </c>
      <c r="P26" s="94">
        <f t="shared" si="6"/>
        <v>0</v>
      </c>
    </row>
    <row r="27" spans="1:16" x14ac:dyDescent="0.25">
      <c r="A27" s="86">
        <v>14</v>
      </c>
      <c r="B27" s="87" t="s">
        <v>133</v>
      </c>
      <c r="C27" s="85" t="s">
        <v>139</v>
      </c>
      <c r="D27" s="84" t="s">
        <v>84</v>
      </c>
      <c r="E27" s="88">
        <v>1</v>
      </c>
      <c r="F27" s="89"/>
      <c r="G27" s="90"/>
      <c r="H27" s="91">
        <f t="shared" si="0"/>
        <v>0</v>
      </c>
      <c r="I27" s="90"/>
      <c r="J27" s="91"/>
      <c r="K27" s="91">
        <f t="shared" si="1"/>
        <v>0</v>
      </c>
      <c r="L27" s="91">
        <f t="shared" si="2"/>
        <v>0</v>
      </c>
      <c r="M27" s="91">
        <f t="shared" si="3"/>
        <v>0</v>
      </c>
      <c r="N27" s="91">
        <f t="shared" si="4"/>
        <v>0</v>
      </c>
      <c r="O27" s="91">
        <f t="shared" si="5"/>
        <v>0</v>
      </c>
      <c r="P27" s="91">
        <f t="shared" si="6"/>
        <v>0</v>
      </c>
    </row>
    <row r="28" spans="1:16" x14ac:dyDescent="0.25">
      <c r="A28" s="86">
        <v>15</v>
      </c>
      <c r="B28" s="87" t="s">
        <v>140</v>
      </c>
      <c r="C28" s="85" t="s">
        <v>141</v>
      </c>
      <c r="D28" s="84" t="s">
        <v>84</v>
      </c>
      <c r="E28" s="88">
        <v>5</v>
      </c>
      <c r="F28" s="89"/>
      <c r="G28" s="90"/>
      <c r="H28" s="91">
        <f t="shared" si="0"/>
        <v>0</v>
      </c>
      <c r="I28" s="90"/>
      <c r="J28" s="91"/>
      <c r="K28" s="91">
        <f t="shared" si="1"/>
        <v>0</v>
      </c>
      <c r="L28" s="91">
        <f t="shared" si="2"/>
        <v>0</v>
      </c>
      <c r="M28" s="91">
        <f t="shared" si="3"/>
        <v>0</v>
      </c>
      <c r="N28" s="91">
        <f t="shared" si="4"/>
        <v>0</v>
      </c>
      <c r="O28" s="91">
        <f t="shared" si="5"/>
        <v>0</v>
      </c>
      <c r="P28" s="91">
        <f t="shared" si="6"/>
        <v>0</v>
      </c>
    </row>
    <row r="29" spans="1:16" x14ac:dyDescent="0.25">
      <c r="A29" s="86">
        <v>16</v>
      </c>
      <c r="B29" s="87" t="s">
        <v>140</v>
      </c>
      <c r="C29" s="85" t="s">
        <v>142</v>
      </c>
      <c r="D29" s="84" t="s">
        <v>84</v>
      </c>
      <c r="E29" s="88">
        <v>12</v>
      </c>
      <c r="F29" s="92"/>
      <c r="G29" s="93"/>
      <c r="H29" s="94">
        <f t="shared" si="0"/>
        <v>0</v>
      </c>
      <c r="I29" s="93"/>
      <c r="J29" s="94"/>
      <c r="K29" s="94">
        <f t="shared" si="1"/>
        <v>0</v>
      </c>
      <c r="L29" s="94">
        <f t="shared" si="2"/>
        <v>0</v>
      </c>
      <c r="M29" s="94">
        <f t="shared" si="3"/>
        <v>0</v>
      </c>
      <c r="N29" s="94">
        <f t="shared" si="4"/>
        <v>0</v>
      </c>
      <c r="O29" s="94">
        <f t="shared" si="5"/>
        <v>0</v>
      </c>
      <c r="P29" s="94">
        <f t="shared" si="6"/>
        <v>0</v>
      </c>
    </row>
    <row r="30" spans="1:16" x14ac:dyDescent="0.25">
      <c r="A30" s="86">
        <v>17</v>
      </c>
      <c r="B30" s="87" t="s">
        <v>140</v>
      </c>
      <c r="C30" s="85" t="s">
        <v>143</v>
      </c>
      <c r="D30" s="84" t="s">
        <v>84</v>
      </c>
      <c r="E30" s="88">
        <v>1</v>
      </c>
      <c r="F30" s="92"/>
      <c r="G30" s="93"/>
      <c r="H30" s="94">
        <f t="shared" si="0"/>
        <v>0</v>
      </c>
      <c r="I30" s="93"/>
      <c r="J30" s="94"/>
      <c r="K30" s="94">
        <f t="shared" si="1"/>
        <v>0</v>
      </c>
      <c r="L30" s="94">
        <f t="shared" si="2"/>
        <v>0</v>
      </c>
      <c r="M30" s="94">
        <f t="shared" si="3"/>
        <v>0</v>
      </c>
      <c r="N30" s="94">
        <f t="shared" si="4"/>
        <v>0</v>
      </c>
      <c r="O30" s="94">
        <f t="shared" si="5"/>
        <v>0</v>
      </c>
      <c r="P30" s="94">
        <f t="shared" si="6"/>
        <v>0</v>
      </c>
    </row>
    <row r="31" spans="1:16" x14ac:dyDescent="0.25">
      <c r="A31" s="298" t="s">
        <v>12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13">
        <f t="shared" ref="L31:O31" si="7">SUM(L14:L30)</f>
        <v>0</v>
      </c>
      <c r="M31" s="13">
        <f t="shared" si="7"/>
        <v>0</v>
      </c>
      <c r="N31" s="13">
        <f t="shared" si="7"/>
        <v>0</v>
      </c>
      <c r="O31" s="13">
        <f t="shared" si="7"/>
        <v>0</v>
      </c>
      <c r="P31" s="13">
        <f>SUM(P14:P30)</f>
        <v>0</v>
      </c>
    </row>
    <row r="32" spans="1:16" x14ac:dyDescent="0.25">
      <c r="A32" s="2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22"/>
      <c r="M32" s="22"/>
      <c r="N32" s="22"/>
      <c r="O32" s="22"/>
      <c r="P32" s="22"/>
    </row>
    <row r="33" spans="1:15" x14ac:dyDescent="0.25">
      <c r="A33" s="3"/>
      <c r="B33" s="14"/>
      <c r="C33" s="1"/>
      <c r="D33" s="3"/>
      <c r="E33" s="3"/>
      <c r="F33" s="4"/>
      <c r="G33" s="5"/>
      <c r="H33" s="5"/>
      <c r="I33" s="5"/>
      <c r="J33" s="9"/>
      <c r="K33" s="22"/>
      <c r="L33" s="22"/>
      <c r="M33" s="22"/>
      <c r="N33" s="22"/>
      <c r="O33" s="23"/>
    </row>
    <row r="34" spans="1:15" x14ac:dyDescent="0.25">
      <c r="A34" s="3"/>
      <c r="B34" s="14"/>
      <c r="C34" s="1"/>
      <c r="D34" s="3"/>
      <c r="E34" s="15"/>
      <c r="F34" s="4"/>
      <c r="G34" s="5"/>
      <c r="H34" s="5"/>
      <c r="I34" s="5"/>
      <c r="J34" s="5"/>
      <c r="K34" s="5"/>
      <c r="L34" s="5"/>
      <c r="M34" s="5"/>
      <c r="N34" s="5"/>
      <c r="O34" s="6"/>
    </row>
    <row r="35" spans="1:15" x14ac:dyDescent="0.25">
      <c r="B35" s="263" t="s">
        <v>174</v>
      </c>
      <c r="C35" s="263"/>
      <c r="D35" s="263"/>
      <c r="E35" s="263"/>
      <c r="F35" s="263"/>
      <c r="G35" s="263"/>
      <c r="H35" s="263"/>
      <c r="I35" s="263"/>
      <c r="J35" s="263"/>
      <c r="K35" s="263"/>
    </row>
    <row r="36" spans="1:15" x14ac:dyDescent="0.25">
      <c r="B36" s="295" t="s">
        <v>212</v>
      </c>
      <c r="C36" s="295"/>
      <c r="D36" s="295"/>
      <c r="E36" s="295"/>
      <c r="F36" s="295"/>
      <c r="G36" s="295"/>
      <c r="H36" s="295"/>
      <c r="I36" s="295"/>
      <c r="J36" s="295"/>
      <c r="K36" s="295"/>
    </row>
    <row r="37" spans="1:15" x14ac:dyDescent="0.25">
      <c r="B37" s="263" t="s">
        <v>175</v>
      </c>
      <c r="C37" s="263"/>
      <c r="D37" s="263"/>
      <c r="E37" s="263"/>
      <c r="F37" s="263"/>
      <c r="G37" s="263"/>
      <c r="H37" s="263"/>
      <c r="I37" s="263"/>
      <c r="J37" s="263"/>
      <c r="K37" s="263"/>
    </row>
    <row r="38" spans="1:15" x14ac:dyDescent="0.25">
      <c r="B38" s="295" t="s">
        <v>212</v>
      </c>
      <c r="C38" s="295"/>
      <c r="D38" s="295"/>
      <c r="E38" s="295"/>
      <c r="F38" s="295"/>
      <c r="G38" s="295"/>
      <c r="H38" s="295"/>
      <c r="I38" s="295"/>
      <c r="J38" s="295"/>
      <c r="K38" s="295"/>
    </row>
    <row r="39" spans="1:15" x14ac:dyDescent="0.25">
      <c r="B39" s="176" t="s">
        <v>213</v>
      </c>
      <c r="C39" s="169"/>
      <c r="D39" s="169"/>
      <c r="E39" s="169"/>
      <c r="F39" s="169"/>
      <c r="G39" s="169"/>
      <c r="H39" s="39"/>
      <c r="I39" s="39"/>
      <c r="J39" s="39"/>
      <c r="K39" s="39"/>
    </row>
  </sheetData>
  <mergeCells count="21">
    <mergeCell ref="A8:C8"/>
    <mergeCell ref="A7:E7"/>
    <mergeCell ref="B35:K35"/>
    <mergeCell ref="B36:K36"/>
    <mergeCell ref="B37:K37"/>
    <mergeCell ref="B38:K38"/>
    <mergeCell ref="A1:P1"/>
    <mergeCell ref="A2:P2"/>
    <mergeCell ref="A3:P3"/>
    <mergeCell ref="A4:T4"/>
    <mergeCell ref="A9:T9"/>
    <mergeCell ref="A5:C5"/>
    <mergeCell ref="A6:C6"/>
    <mergeCell ref="L11:P11"/>
    <mergeCell ref="B11:B12"/>
    <mergeCell ref="A31:K31"/>
    <mergeCell ref="A11:A12"/>
    <mergeCell ref="C11:C12"/>
    <mergeCell ref="D11:D12"/>
    <mergeCell ref="E11:E12"/>
    <mergeCell ref="F11:K1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workbookViewId="0">
      <selection activeCell="B22" sqref="B22"/>
    </sheetView>
  </sheetViews>
  <sheetFormatPr defaultRowHeight="13.2" x14ac:dyDescent="0.25"/>
  <cols>
    <col min="1" max="1" width="4.33203125" customWidth="1"/>
    <col min="2" max="2" width="47.109375" customWidth="1"/>
    <col min="3" max="3" width="6.44140625" customWidth="1"/>
    <col min="4" max="4" width="6.5546875" customWidth="1"/>
    <col min="5" max="5" width="6.44140625" customWidth="1"/>
    <col min="6" max="6" width="5.88671875" customWidth="1"/>
    <col min="7" max="7" width="7.109375" customWidth="1"/>
    <col min="8" max="8" width="6.5546875" customWidth="1"/>
    <col min="9" max="9" width="6.88671875" customWidth="1"/>
    <col min="10" max="10" width="7.109375" customWidth="1"/>
    <col min="11" max="11" width="7.88671875" customWidth="1"/>
    <col min="12" max="14" width="7.109375" customWidth="1"/>
    <col min="15" max="15" width="7.88671875" customWidth="1"/>
  </cols>
  <sheetData>
    <row r="2" spans="1:16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x14ac:dyDescent="0.25">
      <c r="A3" s="259" t="s">
        <v>217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x14ac:dyDescent="0.25">
      <c r="A4" s="260" t="s">
        <v>189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</row>
    <row r="5" spans="1:16" x14ac:dyDescent="0.25">
      <c r="A5" s="261" t="s">
        <v>209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</row>
    <row r="6" spans="1:16" x14ac:dyDescent="0.25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1:16" x14ac:dyDescent="0.25">
      <c r="A7" s="262" t="s">
        <v>214</v>
      </c>
      <c r="B7" s="26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x14ac:dyDescent="0.25">
      <c r="A8" s="262" t="s">
        <v>215</v>
      </c>
      <c r="B8" s="262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 x14ac:dyDescent="0.25">
      <c r="A9" s="262" t="s">
        <v>216</v>
      </c>
      <c r="B9" s="26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6" x14ac:dyDescent="0.25">
      <c r="A10" s="262" t="s">
        <v>210</v>
      </c>
      <c r="B10" s="262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spans="1:16" x14ac:dyDescent="0.25">
      <c r="A11" s="272" t="s">
        <v>219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</row>
    <row r="12" spans="1:16" x14ac:dyDescent="0.25">
      <c r="A12" s="315" t="s">
        <v>211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180"/>
    </row>
    <row r="14" spans="1:16" x14ac:dyDescent="0.25">
      <c r="A14" s="292" t="s">
        <v>1</v>
      </c>
      <c r="B14" s="257" t="s">
        <v>2</v>
      </c>
      <c r="C14" s="290" t="s">
        <v>3</v>
      </c>
      <c r="D14" s="292" t="s">
        <v>4</v>
      </c>
      <c r="E14" s="267" t="s">
        <v>5</v>
      </c>
      <c r="F14" s="267"/>
      <c r="G14" s="267"/>
      <c r="H14" s="267"/>
      <c r="I14" s="267"/>
      <c r="J14" s="294"/>
      <c r="K14" s="297" t="s">
        <v>8</v>
      </c>
      <c r="L14" s="267"/>
      <c r="M14" s="267"/>
      <c r="N14" s="267"/>
      <c r="O14" s="294"/>
    </row>
    <row r="15" spans="1:16" ht="57" customHeight="1" x14ac:dyDescent="0.25">
      <c r="A15" s="293"/>
      <c r="B15" s="258"/>
      <c r="C15" s="291"/>
      <c r="D15" s="293"/>
      <c r="E15" s="198" t="s">
        <v>6</v>
      </c>
      <c r="F15" s="198" t="s">
        <v>76</v>
      </c>
      <c r="G15" s="222" t="s">
        <v>72</v>
      </c>
      <c r="H15" s="222" t="s">
        <v>73</v>
      </c>
      <c r="I15" s="222" t="s">
        <v>74</v>
      </c>
      <c r="J15" s="222" t="s">
        <v>75</v>
      </c>
      <c r="K15" s="222" t="s">
        <v>7</v>
      </c>
      <c r="L15" s="222" t="s">
        <v>72</v>
      </c>
      <c r="M15" s="222" t="s">
        <v>73</v>
      </c>
      <c r="N15" s="222" t="s">
        <v>77</v>
      </c>
      <c r="O15" s="222" t="s">
        <v>78</v>
      </c>
    </row>
    <row r="16" spans="1:16" x14ac:dyDescent="0.25">
      <c r="A16" s="48">
        <v>1</v>
      </c>
      <c r="B16" s="49">
        <v>2</v>
      </c>
      <c r="C16" s="50">
        <v>3</v>
      </c>
      <c r="D16" s="48">
        <v>4</v>
      </c>
      <c r="E16" s="77">
        <v>5</v>
      </c>
      <c r="F16" s="48">
        <v>6</v>
      </c>
      <c r="G16" s="78">
        <v>7</v>
      </c>
      <c r="H16" s="79">
        <v>8</v>
      </c>
      <c r="I16" s="78">
        <v>9</v>
      </c>
      <c r="J16" s="79">
        <v>10</v>
      </c>
      <c r="K16" s="78">
        <v>11</v>
      </c>
      <c r="L16" s="79">
        <v>12</v>
      </c>
      <c r="M16" s="78">
        <v>13</v>
      </c>
      <c r="N16" s="79">
        <v>14</v>
      </c>
      <c r="O16" s="80">
        <v>15</v>
      </c>
    </row>
    <row r="17" spans="1:15" ht="26.4" x14ac:dyDescent="0.25">
      <c r="A17" s="223">
        <v>1</v>
      </c>
      <c r="B17" s="224" t="s">
        <v>100</v>
      </c>
      <c r="C17" s="225" t="s">
        <v>84</v>
      </c>
      <c r="D17" s="226">
        <v>2</v>
      </c>
      <c r="E17" s="227"/>
      <c r="F17" s="90"/>
      <c r="G17" s="91">
        <f t="shared" ref="G17" si="0">E17*F17</f>
        <v>0</v>
      </c>
      <c r="H17" s="90"/>
      <c r="I17" s="91"/>
      <c r="J17" s="91">
        <f t="shared" ref="J17:J46" si="1">SUM(G17:I17)</f>
        <v>0</v>
      </c>
      <c r="K17" s="91">
        <f t="shared" ref="K17:K46" si="2">D17*E17</f>
        <v>0</v>
      </c>
      <c r="L17" s="91">
        <f t="shared" ref="L17:L46" si="3">D17*G17</f>
        <v>0</v>
      </c>
      <c r="M17" s="91">
        <f t="shared" ref="M17:M22" si="4">D17*H17</f>
        <v>0</v>
      </c>
      <c r="N17" s="91">
        <f>D17*I17</f>
        <v>0</v>
      </c>
      <c r="O17" s="91">
        <f t="shared" ref="O17:O22" si="5">SUM(L17:N17)</f>
        <v>0</v>
      </c>
    </row>
    <row r="18" spans="1:15" ht="26.4" x14ac:dyDescent="0.25">
      <c r="A18" s="223">
        <v>2</v>
      </c>
      <c r="B18" s="224" t="s">
        <v>101</v>
      </c>
      <c r="C18" s="225" t="s">
        <v>84</v>
      </c>
      <c r="D18" s="226">
        <v>5</v>
      </c>
      <c r="E18" s="227"/>
      <c r="F18" s="90"/>
      <c r="G18" s="91">
        <f t="shared" ref="G18:G36" si="6">E18*F18</f>
        <v>0</v>
      </c>
      <c r="H18" s="90"/>
      <c r="I18" s="91"/>
      <c r="J18" s="91">
        <f t="shared" si="1"/>
        <v>0</v>
      </c>
      <c r="K18" s="91">
        <f t="shared" si="2"/>
        <v>0</v>
      </c>
      <c r="L18" s="91">
        <f t="shared" si="3"/>
        <v>0</v>
      </c>
      <c r="M18" s="91">
        <f t="shared" si="4"/>
        <v>0</v>
      </c>
      <c r="N18" s="91">
        <f t="shared" ref="N18:N46" si="7">I18*D18</f>
        <v>0</v>
      </c>
      <c r="O18" s="91">
        <f t="shared" si="5"/>
        <v>0</v>
      </c>
    </row>
    <row r="19" spans="1:15" ht="28.5" customHeight="1" x14ac:dyDescent="0.25">
      <c r="A19" s="223">
        <v>3</v>
      </c>
      <c r="B19" s="224" t="s">
        <v>102</v>
      </c>
      <c r="C19" s="228" t="s">
        <v>18</v>
      </c>
      <c r="D19" s="229">
        <v>1036</v>
      </c>
      <c r="E19" s="230"/>
      <c r="F19" s="90"/>
      <c r="G19" s="91">
        <f t="shared" si="6"/>
        <v>0</v>
      </c>
      <c r="H19" s="90"/>
      <c r="I19" s="91"/>
      <c r="J19" s="91">
        <f t="shared" si="1"/>
        <v>0</v>
      </c>
      <c r="K19" s="91">
        <f t="shared" si="2"/>
        <v>0</v>
      </c>
      <c r="L19" s="91">
        <f t="shared" si="3"/>
        <v>0</v>
      </c>
      <c r="M19" s="91">
        <f t="shared" si="4"/>
        <v>0</v>
      </c>
      <c r="N19" s="91">
        <f t="shared" si="7"/>
        <v>0</v>
      </c>
      <c r="O19" s="91">
        <f t="shared" si="5"/>
        <v>0</v>
      </c>
    </row>
    <row r="20" spans="1:15" ht="31.5" customHeight="1" x14ac:dyDescent="0.25">
      <c r="A20" s="223">
        <v>4</v>
      </c>
      <c r="B20" s="231" t="s">
        <v>103</v>
      </c>
      <c r="C20" s="228" t="s">
        <v>18</v>
      </c>
      <c r="D20" s="229">
        <v>1036</v>
      </c>
      <c r="E20" s="230"/>
      <c r="F20" s="90"/>
      <c r="G20" s="91">
        <f t="shared" si="6"/>
        <v>0</v>
      </c>
      <c r="H20" s="90"/>
      <c r="I20" s="91"/>
      <c r="J20" s="91">
        <f t="shared" si="1"/>
        <v>0</v>
      </c>
      <c r="K20" s="91">
        <f t="shared" si="2"/>
        <v>0</v>
      </c>
      <c r="L20" s="91">
        <f t="shared" si="3"/>
        <v>0</v>
      </c>
      <c r="M20" s="91">
        <f t="shared" si="4"/>
        <v>0</v>
      </c>
      <c r="N20" s="91">
        <f t="shared" si="7"/>
        <v>0</v>
      </c>
      <c r="O20" s="91">
        <f t="shared" si="5"/>
        <v>0</v>
      </c>
    </row>
    <row r="21" spans="1:15" ht="30" customHeight="1" x14ac:dyDescent="0.25">
      <c r="A21" s="223">
        <v>5</v>
      </c>
      <c r="B21" s="224" t="s">
        <v>104</v>
      </c>
      <c r="C21" s="228" t="s">
        <v>18</v>
      </c>
      <c r="D21" s="229">
        <v>1036</v>
      </c>
      <c r="E21" s="230"/>
      <c r="F21" s="90"/>
      <c r="G21" s="91">
        <f t="shared" si="6"/>
        <v>0</v>
      </c>
      <c r="H21" s="90"/>
      <c r="I21" s="91"/>
      <c r="J21" s="91">
        <f t="shared" si="1"/>
        <v>0</v>
      </c>
      <c r="K21" s="91">
        <f t="shared" si="2"/>
        <v>0</v>
      </c>
      <c r="L21" s="91">
        <f t="shared" si="3"/>
        <v>0</v>
      </c>
      <c r="M21" s="91">
        <f t="shared" si="4"/>
        <v>0</v>
      </c>
      <c r="N21" s="91">
        <f t="shared" si="7"/>
        <v>0</v>
      </c>
      <c r="O21" s="91">
        <f t="shared" si="5"/>
        <v>0</v>
      </c>
    </row>
    <row r="22" spans="1:15" ht="26.25" customHeight="1" x14ac:dyDescent="0.25">
      <c r="A22" s="223">
        <v>6</v>
      </c>
      <c r="B22" s="224" t="s">
        <v>254</v>
      </c>
      <c r="C22" s="228" t="s">
        <v>18</v>
      </c>
      <c r="D22" s="229">
        <v>49</v>
      </c>
      <c r="E22" s="230"/>
      <c r="F22" s="90"/>
      <c r="G22" s="91">
        <f t="shared" si="6"/>
        <v>0</v>
      </c>
      <c r="H22" s="90"/>
      <c r="I22" s="91"/>
      <c r="J22" s="91">
        <f t="shared" si="1"/>
        <v>0</v>
      </c>
      <c r="K22" s="91">
        <f t="shared" si="2"/>
        <v>0</v>
      </c>
      <c r="L22" s="91">
        <f t="shared" si="3"/>
        <v>0</v>
      </c>
      <c r="M22" s="91">
        <f t="shared" si="4"/>
        <v>0</v>
      </c>
      <c r="N22" s="91">
        <f t="shared" si="7"/>
        <v>0</v>
      </c>
      <c r="O22" s="91">
        <f t="shared" si="5"/>
        <v>0</v>
      </c>
    </row>
    <row r="23" spans="1:15" ht="30" customHeight="1" x14ac:dyDescent="0.25">
      <c r="A23" s="223">
        <v>7</v>
      </c>
      <c r="B23" s="231" t="s">
        <v>250</v>
      </c>
      <c r="C23" s="225" t="s">
        <v>18</v>
      </c>
      <c r="D23" s="226">
        <v>1040</v>
      </c>
      <c r="E23" s="227"/>
      <c r="F23" s="90"/>
      <c r="G23" s="91">
        <f t="shared" si="6"/>
        <v>0</v>
      </c>
      <c r="H23" s="90"/>
      <c r="I23" s="91"/>
      <c r="J23" s="91">
        <f t="shared" si="1"/>
        <v>0</v>
      </c>
      <c r="K23" s="91">
        <f t="shared" si="2"/>
        <v>0</v>
      </c>
      <c r="L23" s="91">
        <f t="shared" si="3"/>
        <v>0</v>
      </c>
      <c r="M23" s="91">
        <f t="shared" ref="M23:M36" si="8">D23*H23</f>
        <v>0</v>
      </c>
      <c r="N23" s="91">
        <f t="shared" si="7"/>
        <v>0</v>
      </c>
      <c r="O23" s="91">
        <f t="shared" ref="O23:O36" si="9">SUM(L23:N23)</f>
        <v>0</v>
      </c>
    </row>
    <row r="24" spans="1:15" ht="15.75" customHeight="1" x14ac:dyDescent="0.25">
      <c r="A24" s="223">
        <v>8</v>
      </c>
      <c r="B24" s="231" t="s">
        <v>251</v>
      </c>
      <c r="C24" s="225" t="s">
        <v>18</v>
      </c>
      <c r="D24" s="226">
        <v>45</v>
      </c>
      <c r="E24" s="227"/>
      <c r="F24" s="90"/>
      <c r="G24" s="91">
        <f t="shared" si="6"/>
        <v>0</v>
      </c>
      <c r="H24" s="90"/>
      <c r="I24" s="91"/>
      <c r="J24" s="91">
        <f t="shared" si="1"/>
        <v>0</v>
      </c>
      <c r="K24" s="91">
        <f t="shared" si="2"/>
        <v>0</v>
      </c>
      <c r="L24" s="91">
        <f t="shared" si="3"/>
        <v>0</v>
      </c>
      <c r="M24" s="91">
        <f t="shared" si="8"/>
        <v>0</v>
      </c>
      <c r="N24" s="91">
        <f t="shared" si="7"/>
        <v>0</v>
      </c>
      <c r="O24" s="91">
        <f t="shared" si="9"/>
        <v>0</v>
      </c>
    </row>
    <row r="25" spans="1:15" ht="16.5" customHeight="1" x14ac:dyDescent="0.25">
      <c r="A25" s="223">
        <v>9</v>
      </c>
      <c r="B25" s="231" t="s">
        <v>118</v>
      </c>
      <c r="C25" s="232" t="s">
        <v>18</v>
      </c>
      <c r="D25" s="233">
        <v>201</v>
      </c>
      <c r="E25" s="227"/>
      <c r="F25" s="90"/>
      <c r="G25" s="91">
        <f t="shared" si="6"/>
        <v>0</v>
      </c>
      <c r="H25" s="90"/>
      <c r="I25" s="91"/>
      <c r="J25" s="94">
        <f t="shared" si="1"/>
        <v>0</v>
      </c>
      <c r="K25" s="94">
        <f t="shared" si="2"/>
        <v>0</v>
      </c>
      <c r="L25" s="94">
        <f t="shared" si="3"/>
        <v>0</v>
      </c>
      <c r="M25" s="94">
        <f t="shared" si="8"/>
        <v>0</v>
      </c>
      <c r="N25" s="94">
        <f t="shared" si="7"/>
        <v>0</v>
      </c>
      <c r="O25" s="94">
        <f t="shared" si="9"/>
        <v>0</v>
      </c>
    </row>
    <row r="26" spans="1:15" ht="16.5" customHeight="1" x14ac:dyDescent="0.25">
      <c r="A26" s="223">
        <v>10</v>
      </c>
      <c r="B26" s="231" t="s">
        <v>105</v>
      </c>
      <c r="C26" s="232" t="s">
        <v>18</v>
      </c>
      <c r="D26" s="233">
        <v>18</v>
      </c>
      <c r="E26" s="227"/>
      <c r="F26" s="90"/>
      <c r="G26" s="91">
        <f t="shared" si="6"/>
        <v>0</v>
      </c>
      <c r="H26" s="90"/>
      <c r="I26" s="91"/>
      <c r="J26" s="94">
        <f t="shared" si="1"/>
        <v>0</v>
      </c>
      <c r="K26" s="94">
        <f t="shared" si="2"/>
        <v>0</v>
      </c>
      <c r="L26" s="94">
        <f t="shared" si="3"/>
        <v>0</v>
      </c>
      <c r="M26" s="94">
        <f t="shared" si="8"/>
        <v>0</v>
      </c>
      <c r="N26" s="94">
        <f t="shared" si="7"/>
        <v>0</v>
      </c>
      <c r="O26" s="94">
        <f t="shared" si="9"/>
        <v>0</v>
      </c>
    </row>
    <row r="27" spans="1:15" ht="15.75" customHeight="1" x14ac:dyDescent="0.25">
      <c r="A27" s="223">
        <v>11</v>
      </c>
      <c r="B27" s="234" t="s">
        <v>106</v>
      </c>
      <c r="C27" s="232" t="s">
        <v>18</v>
      </c>
      <c r="D27" s="235">
        <v>1036</v>
      </c>
      <c r="E27" s="230"/>
      <c r="F27" s="90"/>
      <c r="G27" s="91">
        <f t="shared" si="6"/>
        <v>0</v>
      </c>
      <c r="H27" s="90"/>
      <c r="I27" s="91"/>
      <c r="J27" s="94">
        <f t="shared" si="1"/>
        <v>0</v>
      </c>
      <c r="K27" s="94">
        <f t="shared" si="2"/>
        <v>0</v>
      </c>
      <c r="L27" s="94">
        <f t="shared" si="3"/>
        <v>0</v>
      </c>
      <c r="M27" s="94">
        <f t="shared" si="8"/>
        <v>0</v>
      </c>
      <c r="N27" s="94">
        <f t="shared" si="7"/>
        <v>0</v>
      </c>
      <c r="O27" s="94">
        <f t="shared" si="9"/>
        <v>0</v>
      </c>
    </row>
    <row r="28" spans="1:15" ht="15" customHeight="1" x14ac:dyDescent="0.25">
      <c r="A28" s="223">
        <v>12</v>
      </c>
      <c r="B28" s="231" t="s">
        <v>107</v>
      </c>
      <c r="C28" s="232" t="s">
        <v>18</v>
      </c>
      <c r="D28" s="233">
        <v>225</v>
      </c>
      <c r="E28" s="236"/>
      <c r="F28" s="90"/>
      <c r="G28" s="91">
        <f t="shared" si="6"/>
        <v>0</v>
      </c>
      <c r="H28" s="90"/>
      <c r="I28" s="91"/>
      <c r="J28" s="94">
        <f t="shared" si="1"/>
        <v>0</v>
      </c>
      <c r="K28" s="94">
        <f t="shared" si="2"/>
        <v>0</v>
      </c>
      <c r="L28" s="94">
        <f t="shared" si="3"/>
        <v>0</v>
      </c>
      <c r="M28" s="94">
        <f t="shared" si="8"/>
        <v>0</v>
      </c>
      <c r="N28" s="94">
        <f t="shared" si="7"/>
        <v>0</v>
      </c>
      <c r="O28" s="94">
        <f t="shared" si="9"/>
        <v>0</v>
      </c>
    </row>
    <row r="29" spans="1:15" x14ac:dyDescent="0.25">
      <c r="A29" s="223">
        <v>13</v>
      </c>
      <c r="B29" s="224" t="s">
        <v>108</v>
      </c>
      <c r="C29" s="232" t="s">
        <v>84</v>
      </c>
      <c r="D29" s="233">
        <v>28</v>
      </c>
      <c r="E29" s="236"/>
      <c r="F29" s="90"/>
      <c r="G29" s="91">
        <f t="shared" si="6"/>
        <v>0</v>
      </c>
      <c r="H29" s="90"/>
      <c r="I29" s="91"/>
      <c r="J29" s="94">
        <f t="shared" si="1"/>
        <v>0</v>
      </c>
      <c r="K29" s="94">
        <f t="shared" si="2"/>
        <v>0</v>
      </c>
      <c r="L29" s="94">
        <f t="shared" si="3"/>
        <v>0</v>
      </c>
      <c r="M29" s="94">
        <f t="shared" si="8"/>
        <v>0</v>
      </c>
      <c r="N29" s="94">
        <f t="shared" si="7"/>
        <v>0</v>
      </c>
      <c r="O29" s="94">
        <f t="shared" si="9"/>
        <v>0</v>
      </c>
    </row>
    <row r="30" spans="1:15" ht="65.25" customHeight="1" x14ac:dyDescent="0.25">
      <c r="A30" s="223">
        <v>14</v>
      </c>
      <c r="B30" s="224" t="s">
        <v>109</v>
      </c>
      <c r="C30" s="225" t="s">
        <v>84</v>
      </c>
      <c r="D30" s="225">
        <v>26</v>
      </c>
      <c r="E30" s="237"/>
      <c r="F30" s="90"/>
      <c r="G30" s="91">
        <f t="shared" si="6"/>
        <v>0</v>
      </c>
      <c r="H30" s="90"/>
      <c r="I30" s="91"/>
      <c r="J30" s="91">
        <f t="shared" si="1"/>
        <v>0</v>
      </c>
      <c r="K30" s="91">
        <f t="shared" si="2"/>
        <v>0</v>
      </c>
      <c r="L30" s="91">
        <f t="shared" si="3"/>
        <v>0</v>
      </c>
      <c r="M30" s="91">
        <f t="shared" si="8"/>
        <v>0</v>
      </c>
      <c r="N30" s="91">
        <f t="shared" si="7"/>
        <v>0</v>
      </c>
      <c r="O30" s="91">
        <f t="shared" si="9"/>
        <v>0</v>
      </c>
    </row>
    <row r="31" spans="1:15" ht="66" customHeight="1" x14ac:dyDescent="0.25">
      <c r="A31" s="223">
        <v>15</v>
      </c>
      <c r="B31" s="224" t="s">
        <v>110</v>
      </c>
      <c r="C31" s="225" t="s">
        <v>84</v>
      </c>
      <c r="D31" s="225">
        <v>2</v>
      </c>
      <c r="E31" s="237"/>
      <c r="F31" s="90"/>
      <c r="G31" s="91">
        <f t="shared" si="6"/>
        <v>0</v>
      </c>
      <c r="H31" s="90"/>
      <c r="I31" s="91"/>
      <c r="J31" s="91">
        <f t="shared" si="1"/>
        <v>0</v>
      </c>
      <c r="K31" s="91">
        <f t="shared" si="2"/>
        <v>0</v>
      </c>
      <c r="L31" s="91">
        <f t="shared" si="3"/>
        <v>0</v>
      </c>
      <c r="M31" s="91">
        <f t="shared" si="8"/>
        <v>0</v>
      </c>
      <c r="N31" s="91">
        <f t="shared" si="7"/>
        <v>0</v>
      </c>
      <c r="O31" s="91">
        <f t="shared" si="9"/>
        <v>0</v>
      </c>
    </row>
    <row r="32" spans="1:15" s="197" customFormat="1" ht="27" customHeight="1" x14ac:dyDescent="0.25">
      <c r="A32" s="238">
        <v>16</v>
      </c>
      <c r="B32" s="239" t="s">
        <v>244</v>
      </c>
      <c r="C32" s="237" t="s">
        <v>81</v>
      </c>
      <c r="D32" s="237">
        <v>6</v>
      </c>
      <c r="E32" s="237"/>
      <c r="F32" s="90"/>
      <c r="G32" s="90">
        <f t="shared" ref="G32" si="10">E32*F32</f>
        <v>0</v>
      </c>
      <c r="H32" s="90"/>
      <c r="I32" s="90"/>
      <c r="J32" s="90">
        <f t="shared" ref="J32" si="11">SUM(G32:I32)</f>
        <v>0</v>
      </c>
      <c r="K32" s="90">
        <f t="shared" ref="K32" si="12">D32*E32</f>
        <v>0</v>
      </c>
      <c r="L32" s="90">
        <f t="shared" ref="L32" si="13">D32*G32</f>
        <v>0</v>
      </c>
      <c r="M32" s="90">
        <f t="shared" ref="M32" si="14">D32*H32</f>
        <v>0</v>
      </c>
      <c r="N32" s="90">
        <f t="shared" ref="N32" si="15">I32*D32</f>
        <v>0</v>
      </c>
      <c r="O32" s="90">
        <f t="shared" ref="O32" si="16">SUM(L32:N32)</f>
        <v>0</v>
      </c>
    </row>
    <row r="33" spans="1:15" s="197" customFormat="1" ht="18" customHeight="1" x14ac:dyDescent="0.25">
      <c r="A33" s="223">
        <v>17</v>
      </c>
      <c r="B33" s="224" t="s">
        <v>111</v>
      </c>
      <c r="C33" s="240" t="s">
        <v>84</v>
      </c>
      <c r="D33" s="232">
        <v>1</v>
      </c>
      <c r="E33" s="241"/>
      <c r="F33" s="90"/>
      <c r="G33" s="90">
        <f t="shared" si="6"/>
        <v>0</v>
      </c>
      <c r="H33" s="90"/>
      <c r="I33" s="90"/>
      <c r="J33" s="93">
        <f t="shared" si="1"/>
        <v>0</v>
      </c>
      <c r="K33" s="93">
        <f t="shared" si="2"/>
        <v>0</v>
      </c>
      <c r="L33" s="93">
        <f t="shared" si="3"/>
        <v>0</v>
      </c>
      <c r="M33" s="93">
        <f t="shared" si="8"/>
        <v>0</v>
      </c>
      <c r="N33" s="93">
        <f t="shared" si="7"/>
        <v>0</v>
      </c>
      <c r="O33" s="93">
        <f t="shared" si="9"/>
        <v>0</v>
      </c>
    </row>
    <row r="34" spans="1:15" s="197" customFormat="1" ht="28.5" customHeight="1" x14ac:dyDescent="0.25">
      <c r="A34" s="238">
        <v>18</v>
      </c>
      <c r="B34" s="239" t="s">
        <v>245</v>
      </c>
      <c r="C34" s="241" t="s">
        <v>81</v>
      </c>
      <c r="D34" s="241">
        <v>1</v>
      </c>
      <c r="E34" s="241"/>
      <c r="F34" s="90"/>
      <c r="G34" s="90">
        <f t="shared" ref="G34" si="17">E34*F34</f>
        <v>0</v>
      </c>
      <c r="H34" s="90"/>
      <c r="I34" s="90"/>
      <c r="J34" s="93">
        <f t="shared" ref="J34" si="18">SUM(G34:I34)</f>
        <v>0</v>
      </c>
      <c r="K34" s="93">
        <f t="shared" ref="K34" si="19">D34*E34</f>
        <v>0</v>
      </c>
      <c r="L34" s="93">
        <f t="shared" ref="L34" si="20">D34*G34</f>
        <v>0</v>
      </c>
      <c r="M34" s="93">
        <f t="shared" ref="M34" si="21">D34*H34</f>
        <v>0</v>
      </c>
      <c r="N34" s="93">
        <f t="shared" ref="N34" si="22">I34*D34</f>
        <v>0</v>
      </c>
      <c r="O34" s="93">
        <f t="shared" ref="O34" si="23">SUM(L34:N34)</f>
        <v>0</v>
      </c>
    </row>
    <row r="35" spans="1:15" s="197" customFormat="1" ht="13.5" customHeight="1" x14ac:dyDescent="0.25">
      <c r="A35" s="223">
        <v>19</v>
      </c>
      <c r="B35" s="224" t="s">
        <v>119</v>
      </c>
      <c r="C35" s="240" t="s">
        <v>84</v>
      </c>
      <c r="D35" s="232">
        <v>6</v>
      </c>
      <c r="E35" s="241"/>
      <c r="F35" s="90"/>
      <c r="G35" s="90">
        <f t="shared" si="6"/>
        <v>0</v>
      </c>
      <c r="H35" s="90"/>
      <c r="I35" s="90"/>
      <c r="J35" s="93">
        <f t="shared" si="1"/>
        <v>0</v>
      </c>
      <c r="K35" s="93">
        <f t="shared" si="2"/>
        <v>0</v>
      </c>
      <c r="L35" s="93">
        <f t="shared" si="3"/>
        <v>0</v>
      </c>
      <c r="M35" s="93">
        <f t="shared" si="8"/>
        <v>0</v>
      </c>
      <c r="N35" s="93">
        <f t="shared" si="7"/>
        <v>0</v>
      </c>
      <c r="O35" s="93">
        <f t="shared" si="9"/>
        <v>0</v>
      </c>
    </row>
    <row r="36" spans="1:15" s="197" customFormat="1" ht="16.5" customHeight="1" x14ac:dyDescent="0.25">
      <c r="A36" s="223">
        <v>20</v>
      </c>
      <c r="B36" s="231" t="s">
        <v>252</v>
      </c>
      <c r="C36" s="240" t="s">
        <v>18</v>
      </c>
      <c r="D36" s="232">
        <v>280</v>
      </c>
      <c r="E36" s="241"/>
      <c r="F36" s="90"/>
      <c r="G36" s="90">
        <f t="shared" si="6"/>
        <v>0</v>
      </c>
      <c r="H36" s="90"/>
      <c r="I36" s="90"/>
      <c r="J36" s="93">
        <f t="shared" si="1"/>
        <v>0</v>
      </c>
      <c r="K36" s="93">
        <f t="shared" si="2"/>
        <v>0</v>
      </c>
      <c r="L36" s="93">
        <f t="shared" si="3"/>
        <v>0</v>
      </c>
      <c r="M36" s="93">
        <f t="shared" si="8"/>
        <v>0</v>
      </c>
      <c r="N36" s="93">
        <f t="shared" si="7"/>
        <v>0</v>
      </c>
      <c r="O36" s="93">
        <f t="shared" si="9"/>
        <v>0</v>
      </c>
    </row>
    <row r="37" spans="1:15" s="197" customFormat="1" ht="30.75" customHeight="1" x14ac:dyDescent="0.25">
      <c r="A37" s="223">
        <v>21</v>
      </c>
      <c r="B37" s="231" t="s">
        <v>253</v>
      </c>
      <c r="C37" s="242" t="s">
        <v>84</v>
      </c>
      <c r="D37" s="242">
        <v>66</v>
      </c>
      <c r="E37" s="243"/>
      <c r="F37" s="90"/>
      <c r="G37" s="90">
        <f t="shared" ref="G37:G46" si="24">E37*F37</f>
        <v>0</v>
      </c>
      <c r="H37" s="90"/>
      <c r="I37" s="90"/>
      <c r="J37" s="90">
        <f t="shared" si="1"/>
        <v>0</v>
      </c>
      <c r="K37" s="90">
        <f t="shared" si="2"/>
        <v>0</v>
      </c>
      <c r="L37" s="90">
        <f t="shared" si="3"/>
        <v>0</v>
      </c>
      <c r="M37" s="90">
        <f t="shared" ref="M37:M42" si="25">D37*H37</f>
        <v>0</v>
      </c>
      <c r="N37" s="90">
        <f t="shared" si="7"/>
        <v>0</v>
      </c>
      <c r="O37" s="90">
        <f t="shared" ref="O37:O42" si="26">SUM(L37:N37)</f>
        <v>0</v>
      </c>
    </row>
    <row r="38" spans="1:15" s="197" customFormat="1" ht="30" customHeight="1" x14ac:dyDescent="0.25">
      <c r="A38" s="223">
        <v>22</v>
      </c>
      <c r="B38" s="224" t="s">
        <v>112</v>
      </c>
      <c r="C38" s="228" t="s">
        <v>84</v>
      </c>
      <c r="D38" s="229">
        <v>24</v>
      </c>
      <c r="E38" s="230"/>
      <c r="F38" s="90"/>
      <c r="G38" s="90">
        <f t="shared" si="24"/>
        <v>0</v>
      </c>
      <c r="H38" s="90"/>
      <c r="I38" s="90"/>
      <c r="J38" s="90">
        <f t="shared" si="1"/>
        <v>0</v>
      </c>
      <c r="K38" s="90">
        <f t="shared" si="2"/>
        <v>0</v>
      </c>
      <c r="L38" s="90">
        <f t="shared" si="3"/>
        <v>0</v>
      </c>
      <c r="M38" s="90">
        <f t="shared" si="25"/>
        <v>0</v>
      </c>
      <c r="N38" s="90">
        <f t="shared" si="7"/>
        <v>0</v>
      </c>
      <c r="O38" s="90">
        <f t="shared" si="26"/>
        <v>0</v>
      </c>
    </row>
    <row r="39" spans="1:15" s="197" customFormat="1" ht="36" customHeight="1" x14ac:dyDescent="0.25">
      <c r="A39" s="223">
        <v>23</v>
      </c>
      <c r="B39" s="239" t="s">
        <v>246</v>
      </c>
      <c r="C39" s="228" t="s">
        <v>84</v>
      </c>
      <c r="D39" s="229">
        <v>6</v>
      </c>
      <c r="E39" s="230"/>
      <c r="F39" s="90"/>
      <c r="G39" s="90">
        <f t="shared" si="24"/>
        <v>0</v>
      </c>
      <c r="H39" s="90"/>
      <c r="I39" s="90"/>
      <c r="J39" s="90">
        <f t="shared" si="1"/>
        <v>0</v>
      </c>
      <c r="K39" s="90">
        <f t="shared" si="2"/>
        <v>0</v>
      </c>
      <c r="L39" s="90">
        <f t="shared" si="3"/>
        <v>0</v>
      </c>
      <c r="M39" s="90">
        <f t="shared" si="25"/>
        <v>0</v>
      </c>
      <c r="N39" s="90">
        <f t="shared" si="7"/>
        <v>0</v>
      </c>
      <c r="O39" s="90">
        <f t="shared" si="26"/>
        <v>0</v>
      </c>
    </row>
    <row r="40" spans="1:15" s="197" customFormat="1" ht="34.5" customHeight="1" x14ac:dyDescent="0.25">
      <c r="A40" s="223">
        <v>24</v>
      </c>
      <c r="B40" s="224" t="s">
        <v>206</v>
      </c>
      <c r="C40" s="228" t="s">
        <v>84</v>
      </c>
      <c r="D40" s="229">
        <v>1</v>
      </c>
      <c r="E40" s="230"/>
      <c r="F40" s="90"/>
      <c r="G40" s="90">
        <f t="shared" si="24"/>
        <v>0</v>
      </c>
      <c r="H40" s="90"/>
      <c r="I40" s="90"/>
      <c r="J40" s="90">
        <f t="shared" si="1"/>
        <v>0</v>
      </c>
      <c r="K40" s="90">
        <f t="shared" si="2"/>
        <v>0</v>
      </c>
      <c r="L40" s="90">
        <f t="shared" si="3"/>
        <v>0</v>
      </c>
      <c r="M40" s="90">
        <f t="shared" si="25"/>
        <v>0</v>
      </c>
      <c r="N40" s="90">
        <f t="shared" si="7"/>
        <v>0</v>
      </c>
      <c r="O40" s="90">
        <f t="shared" si="26"/>
        <v>0</v>
      </c>
    </row>
    <row r="41" spans="1:15" s="197" customFormat="1" ht="25.5" customHeight="1" x14ac:dyDescent="0.25">
      <c r="A41" s="223">
        <v>25</v>
      </c>
      <c r="B41" s="231" t="s">
        <v>113</v>
      </c>
      <c r="C41" s="244" t="s">
        <v>84</v>
      </c>
      <c r="D41" s="245">
        <v>24</v>
      </c>
      <c r="E41" s="246"/>
      <c r="F41" s="90"/>
      <c r="G41" s="90">
        <f t="shared" si="24"/>
        <v>0</v>
      </c>
      <c r="H41" s="90"/>
      <c r="I41" s="90"/>
      <c r="J41" s="120">
        <f t="shared" si="1"/>
        <v>0</v>
      </c>
      <c r="K41" s="120">
        <f t="shared" si="2"/>
        <v>0</v>
      </c>
      <c r="L41" s="120">
        <f t="shared" si="3"/>
        <v>0</v>
      </c>
      <c r="M41" s="120">
        <f t="shared" si="25"/>
        <v>0</v>
      </c>
      <c r="N41" s="120">
        <f t="shared" si="7"/>
        <v>0</v>
      </c>
      <c r="O41" s="120">
        <f t="shared" si="26"/>
        <v>0</v>
      </c>
    </row>
    <row r="42" spans="1:15" s="197" customFormat="1" ht="29.25" customHeight="1" x14ac:dyDescent="0.25">
      <c r="A42" s="223">
        <v>26</v>
      </c>
      <c r="B42" s="224" t="s">
        <v>114</v>
      </c>
      <c r="C42" s="228" t="s">
        <v>115</v>
      </c>
      <c r="D42" s="229">
        <v>11</v>
      </c>
      <c r="E42" s="230"/>
      <c r="F42" s="90"/>
      <c r="G42" s="90">
        <f t="shared" si="24"/>
        <v>0</v>
      </c>
      <c r="H42" s="90"/>
      <c r="I42" s="90"/>
      <c r="J42" s="90">
        <f t="shared" si="1"/>
        <v>0</v>
      </c>
      <c r="K42" s="90">
        <f t="shared" si="2"/>
        <v>0</v>
      </c>
      <c r="L42" s="90">
        <f t="shared" si="3"/>
        <v>0</v>
      </c>
      <c r="M42" s="90">
        <f t="shared" si="25"/>
        <v>0</v>
      </c>
      <c r="N42" s="90">
        <f t="shared" si="7"/>
        <v>0</v>
      </c>
      <c r="O42" s="90">
        <f t="shared" si="26"/>
        <v>0</v>
      </c>
    </row>
    <row r="43" spans="1:15" s="197" customFormat="1" ht="27.75" customHeight="1" x14ac:dyDescent="0.25">
      <c r="A43" s="223">
        <v>27</v>
      </c>
      <c r="B43" s="224" t="s">
        <v>207</v>
      </c>
      <c r="C43" s="228" t="s">
        <v>18</v>
      </c>
      <c r="D43" s="229">
        <v>124</v>
      </c>
      <c r="E43" s="230"/>
      <c r="F43" s="90"/>
      <c r="G43" s="90">
        <f t="shared" si="24"/>
        <v>0</v>
      </c>
      <c r="H43" s="90"/>
      <c r="I43" s="90"/>
      <c r="J43" s="90">
        <f t="shared" si="1"/>
        <v>0</v>
      </c>
      <c r="K43" s="90">
        <f t="shared" si="2"/>
        <v>0</v>
      </c>
      <c r="L43" s="90">
        <f t="shared" si="3"/>
        <v>0</v>
      </c>
      <c r="M43" s="90">
        <f t="shared" ref="M43:M46" si="27">D43*H43</f>
        <v>0</v>
      </c>
      <c r="N43" s="90">
        <f t="shared" si="7"/>
        <v>0</v>
      </c>
      <c r="O43" s="90">
        <f t="shared" ref="O43:O46" si="28">SUM(L43:N43)</f>
        <v>0</v>
      </c>
    </row>
    <row r="44" spans="1:15" s="197" customFormat="1" ht="51" customHeight="1" x14ac:dyDescent="0.25">
      <c r="A44" s="223">
        <v>28</v>
      </c>
      <c r="B44" s="224" t="s">
        <v>208</v>
      </c>
      <c r="C44" s="228" t="s">
        <v>18</v>
      </c>
      <c r="D44" s="229">
        <v>185</v>
      </c>
      <c r="E44" s="230"/>
      <c r="F44" s="90"/>
      <c r="G44" s="90">
        <f t="shared" si="24"/>
        <v>0</v>
      </c>
      <c r="H44" s="90"/>
      <c r="I44" s="90"/>
      <c r="J44" s="90">
        <f t="shared" si="1"/>
        <v>0</v>
      </c>
      <c r="K44" s="90">
        <f t="shared" si="2"/>
        <v>0</v>
      </c>
      <c r="L44" s="90">
        <f t="shared" si="3"/>
        <v>0</v>
      </c>
      <c r="M44" s="90">
        <f t="shared" si="27"/>
        <v>0</v>
      </c>
      <c r="N44" s="90">
        <f t="shared" si="7"/>
        <v>0</v>
      </c>
      <c r="O44" s="90">
        <f t="shared" si="28"/>
        <v>0</v>
      </c>
    </row>
    <row r="45" spans="1:15" s="197" customFormat="1" ht="22.5" customHeight="1" x14ac:dyDescent="0.25">
      <c r="A45" s="223">
        <v>29</v>
      </c>
      <c r="B45" s="231" t="s">
        <v>116</v>
      </c>
      <c r="C45" s="247" t="s">
        <v>18</v>
      </c>
      <c r="D45" s="245">
        <v>1085</v>
      </c>
      <c r="E45" s="230"/>
      <c r="F45" s="90"/>
      <c r="G45" s="90">
        <f t="shared" si="24"/>
        <v>0</v>
      </c>
      <c r="H45" s="90"/>
      <c r="I45" s="90"/>
      <c r="J45" s="120">
        <f t="shared" si="1"/>
        <v>0</v>
      </c>
      <c r="K45" s="120">
        <f t="shared" si="2"/>
        <v>0</v>
      </c>
      <c r="L45" s="120">
        <f t="shared" si="3"/>
        <v>0</v>
      </c>
      <c r="M45" s="120">
        <f t="shared" si="27"/>
        <v>0</v>
      </c>
      <c r="N45" s="120">
        <f t="shared" si="7"/>
        <v>0</v>
      </c>
      <c r="O45" s="120">
        <f t="shared" si="28"/>
        <v>0</v>
      </c>
    </row>
    <row r="46" spans="1:15" s="197" customFormat="1" ht="21" customHeight="1" x14ac:dyDescent="0.25">
      <c r="A46" s="248">
        <v>30</v>
      </c>
      <c r="B46" s="249" t="s">
        <v>117</v>
      </c>
      <c r="C46" s="250" t="s">
        <v>81</v>
      </c>
      <c r="D46" s="250">
        <v>1</v>
      </c>
      <c r="E46" s="243"/>
      <c r="F46" s="90"/>
      <c r="G46" s="90">
        <f t="shared" si="24"/>
        <v>0</v>
      </c>
      <c r="H46" s="90"/>
      <c r="I46" s="90"/>
      <c r="J46" s="120">
        <f t="shared" si="1"/>
        <v>0</v>
      </c>
      <c r="K46" s="120">
        <f t="shared" si="2"/>
        <v>0</v>
      </c>
      <c r="L46" s="120">
        <f t="shared" si="3"/>
        <v>0</v>
      </c>
      <c r="M46" s="120">
        <f t="shared" si="27"/>
        <v>0</v>
      </c>
      <c r="N46" s="120">
        <f t="shared" si="7"/>
        <v>0</v>
      </c>
      <c r="O46" s="120">
        <f t="shared" si="28"/>
        <v>0</v>
      </c>
    </row>
    <row r="47" spans="1:15" ht="21.75" customHeight="1" x14ac:dyDescent="0.25">
      <c r="A47" s="301" t="s">
        <v>12</v>
      </c>
      <c r="B47" s="316"/>
      <c r="C47" s="316"/>
      <c r="D47" s="316"/>
      <c r="E47" s="316"/>
      <c r="F47" s="316"/>
      <c r="G47" s="316"/>
      <c r="H47" s="316"/>
      <c r="I47" s="316"/>
      <c r="J47" s="317"/>
      <c r="K47" s="13">
        <f>SUM(K17:K46)</f>
        <v>0</v>
      </c>
      <c r="L47" s="13">
        <f t="shared" ref="L47:O47" si="29">SUM(L17:L46)</f>
        <v>0</v>
      </c>
      <c r="M47" s="13">
        <f t="shared" si="29"/>
        <v>0</v>
      </c>
      <c r="N47" s="13">
        <f t="shared" si="29"/>
        <v>0</v>
      </c>
      <c r="O47" s="13">
        <f t="shared" si="29"/>
        <v>0</v>
      </c>
    </row>
    <row r="48" spans="1:15" x14ac:dyDescent="0.25">
      <c r="A48" s="25"/>
      <c r="B48" s="95"/>
      <c r="C48" s="95"/>
      <c r="D48" s="95"/>
      <c r="E48" s="95"/>
      <c r="F48" s="95"/>
      <c r="G48" s="95"/>
      <c r="H48" s="95"/>
      <c r="I48" s="95"/>
      <c r="J48" s="95"/>
      <c r="K48" s="22"/>
      <c r="L48" s="22"/>
      <c r="M48" s="22"/>
      <c r="N48" s="22"/>
      <c r="O48" s="22"/>
    </row>
    <row r="49" spans="1:15" x14ac:dyDescent="0.25">
      <c r="A49" s="3"/>
      <c r="B49" s="14"/>
      <c r="C49" s="1"/>
      <c r="D49" s="3"/>
      <c r="E49" s="3"/>
      <c r="F49" s="4"/>
      <c r="G49" s="5"/>
      <c r="H49" s="5"/>
      <c r="I49" s="5"/>
      <c r="J49" s="9"/>
      <c r="K49" s="22"/>
      <c r="L49" s="22"/>
      <c r="M49" s="22"/>
      <c r="N49" s="22"/>
      <c r="O49" s="23"/>
    </row>
    <row r="50" spans="1:15" x14ac:dyDescent="0.25">
      <c r="A50" s="3"/>
      <c r="B50" s="14"/>
      <c r="C50" s="1"/>
      <c r="D50" s="3"/>
      <c r="E50" s="15"/>
      <c r="F50" s="4"/>
      <c r="G50" s="5"/>
      <c r="H50" s="5"/>
      <c r="I50" s="5"/>
      <c r="J50" s="5"/>
      <c r="K50" s="5"/>
      <c r="L50" s="5"/>
      <c r="M50" s="5"/>
      <c r="N50" s="5"/>
      <c r="O50" s="6"/>
    </row>
    <row r="51" spans="1:15" x14ac:dyDescent="0.25">
      <c r="B51" s="314" t="s">
        <v>174</v>
      </c>
      <c r="C51" s="314"/>
      <c r="D51" s="314"/>
      <c r="E51" s="314"/>
      <c r="F51" s="314"/>
      <c r="G51" s="314"/>
      <c r="H51" s="314"/>
      <c r="I51" s="314"/>
      <c r="J51" s="314"/>
      <c r="K51" s="314"/>
    </row>
    <row r="52" spans="1:15" x14ac:dyDescent="0.25">
      <c r="B52" s="261" t="s">
        <v>212</v>
      </c>
      <c r="C52" s="261"/>
      <c r="D52" s="261"/>
      <c r="E52" s="261"/>
      <c r="F52" s="261"/>
      <c r="G52" s="261"/>
      <c r="H52" s="261"/>
      <c r="I52" s="261"/>
      <c r="J52" s="261"/>
      <c r="K52" s="261"/>
    </row>
    <row r="53" spans="1:15" x14ac:dyDescent="0.25">
      <c r="B53" s="314" t="s">
        <v>175</v>
      </c>
      <c r="C53" s="314"/>
      <c r="D53" s="314"/>
      <c r="E53" s="314"/>
      <c r="F53" s="314"/>
      <c r="G53" s="314"/>
      <c r="H53" s="314"/>
      <c r="I53" s="314"/>
      <c r="J53" s="314"/>
      <c r="K53" s="314"/>
    </row>
    <row r="54" spans="1:15" x14ac:dyDescent="0.25">
      <c r="B54" s="261" t="s">
        <v>212</v>
      </c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5" x14ac:dyDescent="0.25">
      <c r="B55" s="181" t="s">
        <v>213</v>
      </c>
      <c r="C55" s="182"/>
      <c r="D55" s="182"/>
      <c r="E55" s="182"/>
      <c r="F55" s="182"/>
      <c r="G55" s="182"/>
      <c r="H55" s="178"/>
      <c r="I55" s="178"/>
      <c r="J55" s="178"/>
      <c r="K55" s="178"/>
    </row>
  </sheetData>
  <mergeCells count="21">
    <mergeCell ref="B51:K51"/>
    <mergeCell ref="B52:K52"/>
    <mergeCell ref="B53:K53"/>
    <mergeCell ref="B54:K54"/>
    <mergeCell ref="A3:P3"/>
    <mergeCell ref="A4:P4"/>
    <mergeCell ref="A5:P5"/>
    <mergeCell ref="A6:P6"/>
    <mergeCell ref="A7:B7"/>
    <mergeCell ref="A8:B8"/>
    <mergeCell ref="A9:B9"/>
    <mergeCell ref="A10:B10"/>
    <mergeCell ref="A11:P11"/>
    <mergeCell ref="A12:O12"/>
    <mergeCell ref="K14:O14"/>
    <mergeCell ref="A47:J47"/>
    <mergeCell ref="A14:A15"/>
    <mergeCell ref="B14:B15"/>
    <mergeCell ref="C14:C15"/>
    <mergeCell ref="D14:D15"/>
    <mergeCell ref="E14:J14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2" workbookViewId="0">
      <selection activeCell="T21" sqref="T21"/>
    </sheetView>
  </sheetViews>
  <sheetFormatPr defaultColWidth="9.109375" defaultRowHeight="13.2" x14ac:dyDescent="0.25"/>
  <cols>
    <col min="1" max="1" width="4.6640625" style="3" customWidth="1"/>
    <col min="2" max="2" width="48.109375" style="1" customWidth="1"/>
    <col min="3" max="3" width="5.6640625" style="1" customWidth="1"/>
    <col min="4" max="4" width="7.109375" style="3" customWidth="1"/>
    <col min="5" max="5" width="5.6640625" style="3" customWidth="1"/>
    <col min="6" max="6" width="5.6640625" style="4" customWidth="1"/>
    <col min="7" max="7" width="7.109375" style="5" customWidth="1"/>
    <col min="8" max="8" width="6.33203125" style="5" customWidth="1"/>
    <col min="9" max="9" width="5.88671875" style="5" customWidth="1"/>
    <col min="10" max="14" width="7.109375" style="5" customWidth="1"/>
    <col min="15" max="15" width="7.88671875" style="6" customWidth="1"/>
    <col min="16" max="16384" width="9.109375" style="6"/>
  </cols>
  <sheetData>
    <row r="1" spans="1:16" ht="12.75" customHeight="1" x14ac:dyDescent="0.25">
      <c r="A1" s="259" t="s">
        <v>217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x14ac:dyDescent="0.25">
      <c r="A2" s="260" t="s">
        <v>218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2.75" customHeight="1" x14ac:dyDescent="0.25">
      <c r="A3" s="261" t="s">
        <v>209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1:16" ht="12.75" customHeight="1" x14ac:dyDescent="0.25">
      <c r="A5" s="262" t="s">
        <v>214</v>
      </c>
      <c r="B5" s="262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6" x14ac:dyDescent="0.25">
      <c r="A6" s="262" t="s">
        <v>215</v>
      </c>
      <c r="B6" s="262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x14ac:dyDescent="0.25">
      <c r="A7" s="262" t="s">
        <v>216</v>
      </c>
      <c r="B7" s="26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x14ac:dyDescent="0.25">
      <c r="A8" s="262" t="s">
        <v>210</v>
      </c>
      <c r="B8" s="262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 ht="13.5" customHeight="1" x14ac:dyDescent="0.25">
      <c r="A9" s="272" t="s">
        <v>219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</row>
    <row r="10" spans="1:16" ht="12.75" customHeight="1" x14ac:dyDescent="0.25">
      <c r="A10" s="315" t="s">
        <v>211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180"/>
    </row>
    <row r="11" spans="1:16" ht="12.75" customHeight="1" x14ac:dyDescent="0.25">
      <c r="A11" s="15"/>
      <c r="B11" s="17"/>
      <c r="C11" s="17"/>
      <c r="D11" s="18"/>
      <c r="E11" s="18"/>
      <c r="F11" s="19"/>
      <c r="G11" s="20"/>
      <c r="H11" s="20"/>
      <c r="I11" s="20"/>
      <c r="J11" s="20"/>
      <c r="K11" s="20"/>
      <c r="L11" s="20"/>
      <c r="M11" s="20"/>
      <c r="N11" s="20"/>
      <c r="O11" s="21"/>
    </row>
    <row r="12" spans="1:16" ht="12.75" customHeight="1" x14ac:dyDescent="0.25">
      <c r="A12" s="292" t="s">
        <v>1</v>
      </c>
      <c r="B12" s="306" t="s">
        <v>145</v>
      </c>
      <c r="C12" s="290" t="s">
        <v>3</v>
      </c>
      <c r="D12" s="292" t="s">
        <v>4</v>
      </c>
      <c r="E12" s="267" t="s">
        <v>5</v>
      </c>
      <c r="F12" s="267"/>
      <c r="G12" s="267"/>
      <c r="H12" s="267"/>
      <c r="I12" s="267"/>
      <c r="J12" s="294"/>
      <c r="K12" s="297" t="s">
        <v>8</v>
      </c>
      <c r="L12" s="267"/>
      <c r="M12" s="267"/>
      <c r="N12" s="267"/>
      <c r="O12" s="294"/>
    </row>
    <row r="13" spans="1:16" ht="56.25" customHeight="1" x14ac:dyDescent="0.25">
      <c r="A13" s="293"/>
      <c r="B13" s="307"/>
      <c r="C13" s="291"/>
      <c r="D13" s="293"/>
      <c r="E13" s="81" t="s">
        <v>6</v>
      </c>
      <c r="F13" s="81" t="s">
        <v>76</v>
      </c>
      <c r="G13" s="82" t="s">
        <v>72</v>
      </c>
      <c r="H13" s="82" t="s">
        <v>73</v>
      </c>
      <c r="I13" s="82" t="s">
        <v>74</v>
      </c>
      <c r="J13" s="82" t="s">
        <v>75</v>
      </c>
      <c r="K13" s="82" t="s">
        <v>7</v>
      </c>
      <c r="L13" s="82" t="s">
        <v>72</v>
      </c>
      <c r="M13" s="82" t="s">
        <v>73</v>
      </c>
      <c r="N13" s="82" t="s">
        <v>77</v>
      </c>
      <c r="O13" s="82" t="s">
        <v>78</v>
      </c>
    </row>
    <row r="14" spans="1:16" ht="12.75" customHeight="1" x14ac:dyDescent="0.25">
      <c r="A14" s="48">
        <v>1</v>
      </c>
      <c r="B14" s="49">
        <v>2</v>
      </c>
      <c r="C14" s="50">
        <v>3</v>
      </c>
      <c r="D14" s="48">
        <v>4</v>
      </c>
      <c r="E14" s="77">
        <v>5</v>
      </c>
      <c r="F14" s="48">
        <v>6</v>
      </c>
      <c r="G14" s="78">
        <v>7</v>
      </c>
      <c r="H14" s="79">
        <v>8</v>
      </c>
      <c r="I14" s="78">
        <v>9</v>
      </c>
      <c r="J14" s="79">
        <v>10</v>
      </c>
      <c r="K14" s="78">
        <v>11</v>
      </c>
      <c r="L14" s="79">
        <v>12</v>
      </c>
      <c r="M14" s="78">
        <v>13</v>
      </c>
      <c r="N14" s="79">
        <v>14</v>
      </c>
      <c r="O14" s="80">
        <v>15</v>
      </c>
    </row>
    <row r="15" spans="1:16" s="26" customFormat="1" ht="36.75" customHeight="1" x14ac:dyDescent="0.25">
      <c r="A15" s="203">
        <v>1</v>
      </c>
      <c r="B15" s="199" t="s">
        <v>80</v>
      </c>
      <c r="C15" s="204" t="s">
        <v>14</v>
      </c>
      <c r="D15" s="210">
        <v>25</v>
      </c>
      <c r="E15" s="219"/>
      <c r="F15" s="251"/>
      <c r="G15" s="252">
        <f t="shared" ref="G15" si="0">E15*F15</f>
        <v>0</v>
      </c>
      <c r="H15" s="251"/>
      <c r="I15" s="252"/>
      <c r="J15" s="252">
        <f t="shared" ref="J15" si="1">SUM(G15:I15)</f>
        <v>0</v>
      </c>
      <c r="K15" s="252">
        <f t="shared" ref="K15" si="2">D15*E15</f>
        <v>0</v>
      </c>
      <c r="L15" s="252">
        <f t="shared" ref="L15" si="3">D15*G15</f>
        <v>0</v>
      </c>
      <c r="M15" s="252">
        <f t="shared" ref="M15" si="4">D15*H15</f>
        <v>0</v>
      </c>
      <c r="N15" s="252">
        <f>D15*I15</f>
        <v>0</v>
      </c>
      <c r="O15" s="252">
        <f t="shared" ref="O15" si="5">SUM(L15:N15)</f>
        <v>0</v>
      </c>
    </row>
    <row r="16" spans="1:16" s="26" customFormat="1" ht="37.5" customHeight="1" x14ac:dyDescent="0.25">
      <c r="A16" s="203">
        <v>2</v>
      </c>
      <c r="B16" s="199" t="s">
        <v>82</v>
      </c>
      <c r="C16" s="204" t="s">
        <v>14</v>
      </c>
      <c r="D16" s="210">
        <v>2</v>
      </c>
      <c r="E16" s="219"/>
      <c r="F16" s="251"/>
      <c r="G16" s="252">
        <f t="shared" ref="G16:G33" si="6">E16*F16</f>
        <v>0</v>
      </c>
      <c r="H16" s="251"/>
      <c r="I16" s="252"/>
      <c r="J16" s="252">
        <f t="shared" ref="J16" si="7">SUM(G16:I16)</f>
        <v>0</v>
      </c>
      <c r="K16" s="252">
        <f t="shared" ref="K16" si="8">D16*E16</f>
        <v>0</v>
      </c>
      <c r="L16" s="252">
        <f t="shared" ref="L16" si="9">D16*G16</f>
        <v>0</v>
      </c>
      <c r="M16" s="252">
        <f t="shared" ref="M16" si="10">D16*H16</f>
        <v>0</v>
      </c>
      <c r="N16" s="252">
        <f>D16*I16</f>
        <v>0</v>
      </c>
      <c r="O16" s="252">
        <f t="shared" ref="O16" si="11">SUM(L16:N16)</f>
        <v>0</v>
      </c>
    </row>
    <row r="17" spans="1:15" s="26" customFormat="1" ht="37.5" customHeight="1" x14ac:dyDescent="0.25">
      <c r="A17" s="216">
        <v>3</v>
      </c>
      <c r="B17" s="201" t="s">
        <v>249</v>
      </c>
      <c r="C17" s="217" t="s">
        <v>81</v>
      </c>
      <c r="D17" s="219">
        <v>6</v>
      </c>
      <c r="E17" s="219"/>
      <c r="F17" s="251"/>
      <c r="G17" s="252">
        <f t="shared" ref="G17:G18" si="12">E17*F17</f>
        <v>0</v>
      </c>
      <c r="H17" s="251"/>
      <c r="I17" s="252"/>
      <c r="J17" s="252">
        <f t="shared" ref="J17:J18" si="13">SUM(G17:I17)</f>
        <v>0</v>
      </c>
      <c r="K17" s="252">
        <f t="shared" ref="K17:K18" si="14">D17*E17</f>
        <v>0</v>
      </c>
      <c r="L17" s="252">
        <f t="shared" ref="L17:L18" si="15">D17*G17</f>
        <v>0</v>
      </c>
      <c r="M17" s="252">
        <f t="shared" ref="M17:M18" si="16">D17*H17</f>
        <v>0</v>
      </c>
      <c r="N17" s="252">
        <f t="shared" ref="N17:N18" si="17">D17*I17</f>
        <v>0</v>
      </c>
      <c r="O17" s="252">
        <f t="shared" ref="O17:O18" si="18">SUM(L17:N17)</f>
        <v>0</v>
      </c>
    </row>
    <row r="18" spans="1:15" s="26" customFormat="1" ht="37.5" customHeight="1" x14ac:dyDescent="0.25">
      <c r="A18" s="216">
        <v>4</v>
      </c>
      <c r="B18" s="201" t="s">
        <v>247</v>
      </c>
      <c r="C18" s="217" t="s">
        <v>81</v>
      </c>
      <c r="D18" s="219">
        <v>6</v>
      </c>
      <c r="E18" s="219"/>
      <c r="F18" s="251"/>
      <c r="G18" s="252">
        <f t="shared" si="12"/>
        <v>0</v>
      </c>
      <c r="H18" s="251"/>
      <c r="I18" s="252"/>
      <c r="J18" s="252">
        <f t="shared" si="13"/>
        <v>0</v>
      </c>
      <c r="K18" s="252">
        <f t="shared" si="14"/>
        <v>0</v>
      </c>
      <c r="L18" s="252">
        <f t="shared" si="15"/>
        <v>0</v>
      </c>
      <c r="M18" s="252">
        <f t="shared" si="16"/>
        <v>0</v>
      </c>
      <c r="N18" s="252">
        <f t="shared" si="17"/>
        <v>0</v>
      </c>
      <c r="O18" s="252">
        <f t="shared" si="18"/>
        <v>0</v>
      </c>
    </row>
    <row r="19" spans="1:15" s="26" customFormat="1" ht="12" customHeight="1" x14ac:dyDescent="0.25">
      <c r="A19" s="206">
        <v>5</v>
      </c>
      <c r="B19" s="199" t="s">
        <v>83</v>
      </c>
      <c r="C19" s="207" t="s">
        <v>84</v>
      </c>
      <c r="D19" s="208">
        <v>28</v>
      </c>
      <c r="E19" s="218"/>
      <c r="F19" s="251"/>
      <c r="G19" s="252">
        <f t="shared" si="6"/>
        <v>0</v>
      </c>
      <c r="H19" s="251"/>
      <c r="I19" s="252"/>
      <c r="J19" s="252">
        <f t="shared" ref="J19:J33" si="19">SUM(G19:I19)</f>
        <v>0</v>
      </c>
      <c r="K19" s="252">
        <f t="shared" ref="K19:K34" si="20">D19*E19</f>
        <v>0</v>
      </c>
      <c r="L19" s="252">
        <f t="shared" ref="L19:L34" si="21">D19*G19</f>
        <v>0</v>
      </c>
      <c r="M19" s="252">
        <f t="shared" ref="M19:M34" si="22">D19*H19</f>
        <v>0</v>
      </c>
      <c r="N19" s="252">
        <f t="shared" ref="N19:N33" si="23">D19*I19</f>
        <v>0</v>
      </c>
      <c r="O19" s="252">
        <f t="shared" ref="O19:O34" si="24">SUM(L19:N19)</f>
        <v>0</v>
      </c>
    </row>
    <row r="20" spans="1:15" s="26" customFormat="1" ht="12" customHeight="1" x14ac:dyDescent="0.25">
      <c r="A20" s="206">
        <v>6</v>
      </c>
      <c r="B20" s="199" t="s">
        <v>85</v>
      </c>
      <c r="C20" s="207" t="s">
        <v>84</v>
      </c>
      <c r="D20" s="208">
        <v>28</v>
      </c>
      <c r="E20" s="218"/>
      <c r="F20" s="251"/>
      <c r="G20" s="252">
        <f t="shared" si="6"/>
        <v>0</v>
      </c>
      <c r="H20" s="251"/>
      <c r="I20" s="252"/>
      <c r="J20" s="252">
        <f t="shared" si="19"/>
        <v>0</v>
      </c>
      <c r="K20" s="252">
        <f t="shared" si="20"/>
        <v>0</v>
      </c>
      <c r="L20" s="252">
        <f t="shared" si="21"/>
        <v>0</v>
      </c>
      <c r="M20" s="252">
        <f t="shared" si="22"/>
        <v>0</v>
      </c>
      <c r="N20" s="252">
        <f t="shared" si="23"/>
        <v>0</v>
      </c>
      <c r="O20" s="252">
        <f t="shared" si="24"/>
        <v>0</v>
      </c>
    </row>
    <row r="21" spans="1:15" s="26" customFormat="1" ht="37.5" customHeight="1" x14ac:dyDescent="0.25">
      <c r="A21" s="206">
        <v>7</v>
      </c>
      <c r="B21" s="200" t="s">
        <v>86</v>
      </c>
      <c r="C21" s="209" t="s">
        <v>84</v>
      </c>
      <c r="D21" s="208">
        <v>24</v>
      </c>
      <c r="E21" s="218"/>
      <c r="F21" s="251"/>
      <c r="G21" s="252">
        <f t="shared" si="6"/>
        <v>0</v>
      </c>
      <c r="H21" s="251"/>
      <c r="I21" s="252"/>
      <c r="J21" s="252">
        <f t="shared" si="19"/>
        <v>0</v>
      </c>
      <c r="K21" s="252">
        <f t="shared" si="20"/>
        <v>0</v>
      </c>
      <c r="L21" s="252">
        <f t="shared" si="21"/>
        <v>0</v>
      </c>
      <c r="M21" s="252">
        <f t="shared" si="22"/>
        <v>0</v>
      </c>
      <c r="N21" s="252">
        <f t="shared" si="23"/>
        <v>0</v>
      </c>
      <c r="O21" s="252">
        <f t="shared" si="24"/>
        <v>0</v>
      </c>
    </row>
    <row r="22" spans="1:15" s="26" customFormat="1" ht="11.25" customHeight="1" x14ac:dyDescent="0.25">
      <c r="A22" s="206">
        <v>8</v>
      </c>
      <c r="B22" s="202" t="s">
        <v>248</v>
      </c>
      <c r="C22" s="217" t="s">
        <v>84</v>
      </c>
      <c r="D22" s="218">
        <v>6</v>
      </c>
      <c r="E22" s="218"/>
      <c r="F22" s="251"/>
      <c r="G22" s="252">
        <f t="shared" ref="G22" si="25">E22*F22</f>
        <v>0</v>
      </c>
      <c r="H22" s="251"/>
      <c r="I22" s="252"/>
      <c r="J22" s="252">
        <f t="shared" ref="J22" si="26">SUM(G22:I22)</f>
        <v>0</v>
      </c>
      <c r="K22" s="252">
        <f t="shared" ref="K22" si="27">D22*E22</f>
        <v>0</v>
      </c>
      <c r="L22" s="252">
        <f t="shared" ref="L22" si="28">D22*G22</f>
        <v>0</v>
      </c>
      <c r="M22" s="252">
        <f t="shared" ref="M22" si="29">D22*H22</f>
        <v>0</v>
      </c>
      <c r="N22" s="252">
        <f t="shared" ref="N22" si="30">D22*I22</f>
        <v>0</v>
      </c>
      <c r="O22" s="252">
        <f t="shared" ref="O22" si="31">SUM(L22:N22)</f>
        <v>0</v>
      </c>
    </row>
    <row r="23" spans="1:15" s="26" customFormat="1" ht="11.25" customHeight="1" x14ac:dyDescent="0.25">
      <c r="A23" s="203">
        <v>9</v>
      </c>
      <c r="B23" s="200" t="s">
        <v>87</v>
      </c>
      <c r="C23" s="210" t="s">
        <v>18</v>
      </c>
      <c r="D23" s="210">
        <v>1241</v>
      </c>
      <c r="E23" s="219"/>
      <c r="F23" s="251"/>
      <c r="G23" s="252">
        <f t="shared" si="6"/>
        <v>0</v>
      </c>
      <c r="H23" s="251"/>
      <c r="I23" s="252"/>
      <c r="J23" s="252">
        <f t="shared" si="19"/>
        <v>0</v>
      </c>
      <c r="K23" s="252">
        <f t="shared" si="20"/>
        <v>0</v>
      </c>
      <c r="L23" s="252">
        <f t="shared" si="21"/>
        <v>0</v>
      </c>
      <c r="M23" s="252">
        <f t="shared" si="22"/>
        <v>0</v>
      </c>
      <c r="N23" s="252">
        <f t="shared" si="23"/>
        <v>0</v>
      </c>
      <c r="O23" s="252">
        <f t="shared" si="24"/>
        <v>0</v>
      </c>
    </row>
    <row r="24" spans="1:15" s="26" customFormat="1" x14ac:dyDescent="0.25">
      <c r="A24" s="203">
        <v>10</v>
      </c>
      <c r="B24" s="200" t="s">
        <v>88</v>
      </c>
      <c r="C24" s="210" t="s">
        <v>18</v>
      </c>
      <c r="D24" s="210">
        <v>63</v>
      </c>
      <c r="E24" s="219"/>
      <c r="F24" s="251"/>
      <c r="G24" s="252">
        <f t="shared" si="6"/>
        <v>0</v>
      </c>
      <c r="H24" s="251"/>
      <c r="I24" s="252"/>
      <c r="J24" s="252">
        <f t="shared" si="19"/>
        <v>0</v>
      </c>
      <c r="K24" s="252">
        <f t="shared" si="20"/>
        <v>0</v>
      </c>
      <c r="L24" s="252">
        <f t="shared" si="21"/>
        <v>0</v>
      </c>
      <c r="M24" s="252">
        <f t="shared" si="22"/>
        <v>0</v>
      </c>
      <c r="N24" s="252">
        <f t="shared" si="23"/>
        <v>0</v>
      </c>
      <c r="O24" s="252">
        <f t="shared" si="24"/>
        <v>0</v>
      </c>
    </row>
    <row r="25" spans="1:15" s="26" customFormat="1" x14ac:dyDescent="0.25">
      <c r="A25" s="203">
        <v>11</v>
      </c>
      <c r="B25" s="200" t="s">
        <v>89</v>
      </c>
      <c r="C25" s="210" t="s">
        <v>18</v>
      </c>
      <c r="D25" s="210">
        <v>280</v>
      </c>
      <c r="E25" s="219"/>
      <c r="F25" s="251"/>
      <c r="G25" s="252">
        <f t="shared" si="6"/>
        <v>0</v>
      </c>
      <c r="H25" s="251"/>
      <c r="I25" s="252"/>
      <c r="J25" s="252">
        <f t="shared" si="19"/>
        <v>0</v>
      </c>
      <c r="K25" s="252">
        <f t="shared" si="20"/>
        <v>0</v>
      </c>
      <c r="L25" s="252">
        <f t="shared" si="21"/>
        <v>0</v>
      </c>
      <c r="M25" s="252">
        <f t="shared" si="22"/>
        <v>0</v>
      </c>
      <c r="N25" s="252">
        <f t="shared" si="23"/>
        <v>0</v>
      </c>
      <c r="O25" s="252">
        <f t="shared" si="24"/>
        <v>0</v>
      </c>
    </row>
    <row r="26" spans="1:15" s="26" customFormat="1" ht="26.4" x14ac:dyDescent="0.25">
      <c r="A26" s="203">
        <v>12</v>
      </c>
      <c r="B26" s="200" t="s">
        <v>90</v>
      </c>
      <c r="C26" s="205" t="s">
        <v>84</v>
      </c>
      <c r="D26" s="253">
        <v>66</v>
      </c>
      <c r="E26" s="220"/>
      <c r="F26" s="251"/>
      <c r="G26" s="252">
        <f t="shared" si="6"/>
        <v>0</v>
      </c>
      <c r="H26" s="251"/>
      <c r="I26" s="252"/>
      <c r="J26" s="252">
        <f t="shared" si="19"/>
        <v>0</v>
      </c>
      <c r="K26" s="252">
        <f t="shared" si="20"/>
        <v>0</v>
      </c>
      <c r="L26" s="252">
        <f t="shared" si="21"/>
        <v>0</v>
      </c>
      <c r="M26" s="252">
        <f t="shared" si="22"/>
        <v>0</v>
      </c>
      <c r="N26" s="252">
        <f t="shared" si="23"/>
        <v>0</v>
      </c>
      <c r="O26" s="252">
        <f t="shared" si="24"/>
        <v>0</v>
      </c>
    </row>
    <row r="27" spans="1:15" s="26" customFormat="1" x14ac:dyDescent="0.25">
      <c r="A27" s="203">
        <v>13</v>
      </c>
      <c r="B27" s="200" t="s">
        <v>98</v>
      </c>
      <c r="C27" s="210" t="s">
        <v>18</v>
      </c>
      <c r="D27" s="208">
        <v>1036</v>
      </c>
      <c r="E27" s="218"/>
      <c r="F27" s="251"/>
      <c r="G27" s="252">
        <f t="shared" si="6"/>
        <v>0</v>
      </c>
      <c r="H27" s="251"/>
      <c r="I27" s="252"/>
      <c r="J27" s="252">
        <f t="shared" si="19"/>
        <v>0</v>
      </c>
      <c r="K27" s="252">
        <f t="shared" si="20"/>
        <v>0</v>
      </c>
      <c r="L27" s="252">
        <f t="shared" si="21"/>
        <v>0</v>
      </c>
      <c r="M27" s="252">
        <f t="shared" si="22"/>
        <v>0</v>
      </c>
      <c r="N27" s="252">
        <f t="shared" si="23"/>
        <v>0</v>
      </c>
      <c r="O27" s="252">
        <f t="shared" si="24"/>
        <v>0</v>
      </c>
    </row>
    <row r="28" spans="1:15" s="26" customFormat="1" ht="26.4" x14ac:dyDescent="0.25">
      <c r="A28" s="203">
        <v>14</v>
      </c>
      <c r="B28" s="199" t="s">
        <v>91</v>
      </c>
      <c r="C28" s="210" t="s">
        <v>18</v>
      </c>
      <c r="D28" s="210">
        <v>185</v>
      </c>
      <c r="E28" s="219"/>
      <c r="F28" s="251"/>
      <c r="G28" s="252">
        <f t="shared" si="6"/>
        <v>0</v>
      </c>
      <c r="H28" s="251"/>
      <c r="I28" s="252"/>
      <c r="J28" s="252">
        <f t="shared" si="19"/>
        <v>0</v>
      </c>
      <c r="K28" s="252">
        <f t="shared" si="20"/>
        <v>0</v>
      </c>
      <c r="L28" s="252">
        <f t="shared" si="21"/>
        <v>0</v>
      </c>
      <c r="M28" s="252">
        <f t="shared" si="22"/>
        <v>0</v>
      </c>
      <c r="N28" s="252">
        <f t="shared" si="23"/>
        <v>0</v>
      </c>
      <c r="O28" s="252">
        <f t="shared" si="24"/>
        <v>0</v>
      </c>
    </row>
    <row r="29" spans="1:15" s="26" customFormat="1" ht="12.75" customHeight="1" x14ac:dyDescent="0.25">
      <c r="A29" s="203">
        <v>15</v>
      </c>
      <c r="B29" s="199" t="s">
        <v>92</v>
      </c>
      <c r="C29" s="210" t="s">
        <v>18</v>
      </c>
      <c r="D29" s="208">
        <v>1036</v>
      </c>
      <c r="E29" s="218"/>
      <c r="F29" s="251"/>
      <c r="G29" s="252">
        <f t="shared" si="6"/>
        <v>0</v>
      </c>
      <c r="H29" s="251"/>
      <c r="I29" s="252"/>
      <c r="J29" s="252">
        <f t="shared" si="19"/>
        <v>0</v>
      </c>
      <c r="K29" s="252">
        <f t="shared" si="20"/>
        <v>0</v>
      </c>
      <c r="L29" s="252">
        <f t="shared" si="21"/>
        <v>0</v>
      </c>
      <c r="M29" s="252">
        <f t="shared" si="22"/>
        <v>0</v>
      </c>
      <c r="N29" s="252">
        <f t="shared" si="23"/>
        <v>0</v>
      </c>
      <c r="O29" s="252">
        <f t="shared" si="24"/>
        <v>0</v>
      </c>
    </row>
    <row r="30" spans="1:15" s="26" customFormat="1" x14ac:dyDescent="0.25">
      <c r="A30" s="203">
        <v>16</v>
      </c>
      <c r="B30" s="199" t="s">
        <v>99</v>
      </c>
      <c r="C30" s="210" t="s">
        <v>18</v>
      </c>
      <c r="D30" s="208">
        <v>49</v>
      </c>
      <c r="E30" s="218"/>
      <c r="F30" s="251"/>
      <c r="G30" s="252">
        <f t="shared" si="6"/>
        <v>0</v>
      </c>
      <c r="H30" s="251"/>
      <c r="I30" s="252"/>
      <c r="J30" s="252">
        <f t="shared" si="19"/>
        <v>0</v>
      </c>
      <c r="K30" s="252">
        <f t="shared" si="20"/>
        <v>0</v>
      </c>
      <c r="L30" s="252">
        <f t="shared" si="21"/>
        <v>0</v>
      </c>
      <c r="M30" s="252">
        <f t="shared" si="22"/>
        <v>0</v>
      </c>
      <c r="N30" s="252">
        <f t="shared" si="23"/>
        <v>0</v>
      </c>
      <c r="O30" s="252">
        <f t="shared" si="24"/>
        <v>0</v>
      </c>
    </row>
    <row r="31" spans="1:15" s="26" customFormat="1" x14ac:dyDescent="0.25">
      <c r="A31" s="203">
        <v>17</v>
      </c>
      <c r="B31" s="199" t="s">
        <v>93</v>
      </c>
      <c r="C31" s="210" t="s">
        <v>18</v>
      </c>
      <c r="D31" s="208">
        <v>124</v>
      </c>
      <c r="E31" s="218"/>
      <c r="F31" s="251"/>
      <c r="G31" s="252">
        <f t="shared" si="6"/>
        <v>0</v>
      </c>
      <c r="H31" s="251"/>
      <c r="I31" s="252"/>
      <c r="J31" s="252">
        <f t="shared" si="19"/>
        <v>0</v>
      </c>
      <c r="K31" s="252">
        <f t="shared" si="20"/>
        <v>0</v>
      </c>
      <c r="L31" s="252">
        <f t="shared" si="21"/>
        <v>0</v>
      </c>
      <c r="M31" s="252">
        <f t="shared" si="22"/>
        <v>0</v>
      </c>
      <c r="N31" s="252">
        <f t="shared" si="23"/>
        <v>0</v>
      </c>
      <c r="O31" s="252">
        <f t="shared" si="24"/>
        <v>0</v>
      </c>
    </row>
    <row r="32" spans="1:15" s="26" customFormat="1" x14ac:dyDescent="0.25">
      <c r="A32" s="203">
        <v>18</v>
      </c>
      <c r="B32" s="200" t="s">
        <v>94</v>
      </c>
      <c r="C32" s="210" t="s">
        <v>95</v>
      </c>
      <c r="D32" s="210">
        <v>63</v>
      </c>
      <c r="E32" s="219"/>
      <c r="F32" s="251"/>
      <c r="G32" s="252">
        <f t="shared" si="6"/>
        <v>0</v>
      </c>
      <c r="H32" s="251"/>
      <c r="I32" s="252"/>
      <c r="J32" s="252">
        <f t="shared" si="19"/>
        <v>0</v>
      </c>
      <c r="K32" s="252">
        <f t="shared" si="20"/>
        <v>0</v>
      </c>
      <c r="L32" s="252">
        <f t="shared" si="21"/>
        <v>0</v>
      </c>
      <c r="M32" s="252">
        <f t="shared" si="22"/>
        <v>0</v>
      </c>
      <c r="N32" s="252">
        <f t="shared" si="23"/>
        <v>0</v>
      </c>
      <c r="O32" s="252">
        <f t="shared" si="24"/>
        <v>0</v>
      </c>
    </row>
    <row r="33" spans="1:15" s="26" customFormat="1" x14ac:dyDescent="0.25">
      <c r="A33" s="203">
        <v>19</v>
      </c>
      <c r="B33" s="200" t="s">
        <v>96</v>
      </c>
      <c r="C33" s="211" t="s">
        <v>14</v>
      </c>
      <c r="D33" s="210">
        <v>1</v>
      </c>
      <c r="E33" s="219"/>
      <c r="F33" s="251"/>
      <c r="G33" s="252">
        <f t="shared" si="6"/>
        <v>0</v>
      </c>
      <c r="H33" s="251"/>
      <c r="I33" s="252"/>
      <c r="J33" s="252">
        <f t="shared" si="19"/>
        <v>0</v>
      </c>
      <c r="K33" s="252">
        <f t="shared" si="20"/>
        <v>0</v>
      </c>
      <c r="L33" s="252">
        <f t="shared" si="21"/>
        <v>0</v>
      </c>
      <c r="M33" s="252">
        <f t="shared" si="22"/>
        <v>0</v>
      </c>
      <c r="N33" s="252">
        <f t="shared" si="23"/>
        <v>0</v>
      </c>
      <c r="O33" s="252">
        <f t="shared" si="24"/>
        <v>0</v>
      </c>
    </row>
    <row r="34" spans="1:15" s="26" customFormat="1" ht="12.75" customHeight="1" x14ac:dyDescent="0.25">
      <c r="A34" s="212">
        <v>20</v>
      </c>
      <c r="B34" s="200" t="s">
        <v>97</v>
      </c>
      <c r="C34" s="213" t="s">
        <v>14</v>
      </c>
      <c r="D34" s="254">
        <v>1</v>
      </c>
      <c r="E34" s="221"/>
      <c r="F34" s="251"/>
      <c r="G34" s="252">
        <f t="shared" ref="G34" si="32">E34*F34</f>
        <v>0</v>
      </c>
      <c r="H34" s="251"/>
      <c r="I34" s="252"/>
      <c r="J34" s="252">
        <f t="shared" ref="J34" si="33">SUM(G34:I34)</f>
        <v>0</v>
      </c>
      <c r="K34" s="252">
        <f t="shared" si="20"/>
        <v>0</v>
      </c>
      <c r="L34" s="252">
        <f t="shared" si="21"/>
        <v>0</v>
      </c>
      <c r="M34" s="252">
        <f t="shared" si="22"/>
        <v>0</v>
      </c>
      <c r="N34" s="252">
        <f>D34*I34</f>
        <v>0</v>
      </c>
      <c r="O34" s="252">
        <f t="shared" si="24"/>
        <v>0</v>
      </c>
    </row>
    <row r="35" spans="1:15" s="12" customFormat="1" x14ac:dyDescent="0.25">
      <c r="A35" s="318" t="s">
        <v>12</v>
      </c>
      <c r="B35" s="319"/>
      <c r="C35" s="319"/>
      <c r="D35" s="319"/>
      <c r="E35" s="319"/>
      <c r="F35" s="319"/>
      <c r="G35" s="319"/>
      <c r="H35" s="319"/>
      <c r="I35" s="319"/>
      <c r="J35" s="319"/>
      <c r="K35" s="214">
        <f>SUM(K15:K34)</f>
        <v>0</v>
      </c>
      <c r="L35" s="214">
        <f>SUM(L15:L34)</f>
        <v>0</v>
      </c>
      <c r="M35" s="214">
        <f>SUM(M15:M34)</f>
        <v>0</v>
      </c>
      <c r="N35" s="214">
        <f>SUM(N15:N34)</f>
        <v>0</v>
      </c>
      <c r="O35" s="215">
        <f>SUM(O15:O34)</f>
        <v>0</v>
      </c>
    </row>
    <row r="36" spans="1:15" x14ac:dyDescent="0.25">
      <c r="B36" s="14"/>
      <c r="J36" s="9"/>
      <c r="K36" s="22"/>
      <c r="L36" s="22"/>
      <c r="M36" s="22"/>
      <c r="N36" s="22"/>
      <c r="O36" s="23"/>
    </row>
    <row r="37" spans="1:15" x14ac:dyDescent="0.25">
      <c r="B37" s="14"/>
      <c r="E37" s="15"/>
    </row>
    <row r="39" spans="1:15" x14ac:dyDescent="0.25">
      <c r="B39" s="314" t="s">
        <v>174</v>
      </c>
      <c r="C39" s="314"/>
      <c r="D39" s="314"/>
      <c r="E39" s="314"/>
      <c r="F39" s="314"/>
      <c r="G39" s="314"/>
      <c r="H39" s="314"/>
      <c r="I39" s="314"/>
      <c r="J39" s="314"/>
      <c r="K39" s="314"/>
    </row>
    <row r="40" spans="1:15" ht="12.75" customHeight="1" x14ac:dyDescent="0.25">
      <c r="B40" s="261" t="s">
        <v>212</v>
      </c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5" x14ac:dyDescent="0.25">
      <c r="B41" s="314" t="s">
        <v>175</v>
      </c>
      <c r="C41" s="314"/>
      <c r="D41" s="314"/>
      <c r="E41" s="314"/>
      <c r="F41" s="314"/>
      <c r="G41" s="314"/>
      <c r="H41" s="314"/>
      <c r="I41" s="314"/>
      <c r="J41" s="314"/>
      <c r="K41" s="314"/>
    </row>
    <row r="42" spans="1:15" ht="12.75" customHeight="1" x14ac:dyDescent="0.25">
      <c r="B42" s="261" t="s">
        <v>212</v>
      </c>
      <c r="C42" s="261"/>
      <c r="D42" s="261"/>
      <c r="E42" s="261"/>
      <c r="F42" s="261"/>
      <c r="G42" s="261"/>
      <c r="H42" s="261"/>
      <c r="I42" s="261"/>
      <c r="J42" s="261"/>
      <c r="K42" s="261"/>
    </row>
    <row r="43" spans="1:15" x14ac:dyDescent="0.25">
      <c r="B43" s="181" t="s">
        <v>213</v>
      </c>
      <c r="C43" s="182"/>
      <c r="D43" s="182"/>
      <c r="E43" s="182"/>
      <c r="F43" s="182"/>
      <c r="G43" s="182"/>
      <c r="H43" s="178"/>
      <c r="I43" s="178"/>
      <c r="J43" s="178"/>
      <c r="K43" s="178"/>
    </row>
    <row r="44" spans="1:15" x14ac:dyDescent="0.25">
      <c r="B44" s="183"/>
      <c r="C44" s="183"/>
      <c r="D44" s="184"/>
      <c r="E44" s="184"/>
      <c r="F44" s="185"/>
      <c r="G44" s="186"/>
      <c r="H44" s="186"/>
      <c r="I44" s="186"/>
      <c r="J44" s="186"/>
      <c r="K44" s="186"/>
    </row>
    <row r="45" spans="1:15" x14ac:dyDescent="0.25">
      <c r="B45" s="183"/>
      <c r="C45" s="183"/>
      <c r="D45" s="184"/>
      <c r="E45" s="184"/>
      <c r="F45" s="185"/>
      <c r="G45" s="186"/>
      <c r="H45" s="186"/>
      <c r="I45" s="186"/>
      <c r="J45" s="186"/>
      <c r="K45" s="186"/>
    </row>
  </sheetData>
  <mergeCells count="21">
    <mergeCell ref="A6:B6"/>
    <mergeCell ref="A7:B7"/>
    <mergeCell ref="A8:B8"/>
    <mergeCell ref="A9:P9"/>
    <mergeCell ref="A10:O10"/>
    <mergeCell ref="A4:P4"/>
    <mergeCell ref="A5:B5"/>
    <mergeCell ref="A1:P1"/>
    <mergeCell ref="A2:P2"/>
    <mergeCell ref="A3:P3"/>
    <mergeCell ref="B39:K39"/>
    <mergeCell ref="B40:K40"/>
    <mergeCell ref="B41:K41"/>
    <mergeCell ref="B42:K42"/>
    <mergeCell ref="A35:J35"/>
    <mergeCell ref="K12:O12"/>
    <mergeCell ref="E12:J12"/>
    <mergeCell ref="A12:A13"/>
    <mergeCell ref="C12:C13"/>
    <mergeCell ref="D12:D13"/>
    <mergeCell ref="B12:B13"/>
  </mergeCells>
  <phoneticPr fontId="1" type="noConversion"/>
  <pageMargins left="0.39370078740157483" right="0.35433070866141736" top="0.62992125984251968" bottom="0.39370078740157483" header="0.51181102362204722" footer="0.15748031496062992"/>
  <pageSetup paperSize="9" orientation="landscape" horizontalDpi="1200" verticalDpi="1200" r:id="rId1"/>
  <headerFooter alignWithMargins="0">
    <oddFooter>&amp;C&amp;8&amp;P&amp;R&amp;8&amp;D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KOPTĀME</vt:lpstr>
      <vt:lpstr>KOPSAV.</vt:lpstr>
      <vt:lpstr>Apvienotā CD tāme</vt:lpstr>
      <vt:lpstr>Lokālā tāme Nr.4</vt:lpstr>
      <vt:lpstr>Lokālā tāme Nr.5</vt:lpstr>
      <vt:lpstr>Lokālā tāme Nr.6</vt:lpstr>
      <vt:lpstr>Lokālā tāme Nr.7</vt:lpstr>
      <vt:lpstr>KOPSAV.!Print_Area</vt:lpstr>
      <vt:lpstr>'Lokālā tāme Nr.7'!Print_Area</vt:lpstr>
      <vt:lpstr>KOPSAV.!Print_Titles</vt:lpstr>
      <vt:lpstr>'Lokālā tāme Nr.7'!Print_Titles</vt:lpstr>
    </vt:vector>
  </TitlesOfParts>
  <Company>Universe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Līga Blate</cp:lastModifiedBy>
  <cp:lastPrinted>2016-03-01T08:44:46Z</cp:lastPrinted>
  <dcterms:created xsi:type="dcterms:W3CDTF">1999-12-06T13:05:42Z</dcterms:created>
  <dcterms:modified xsi:type="dcterms:W3CDTF">2016-03-02T12:32:06Z</dcterms:modified>
</cp:coreProperties>
</file>